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5190" activeTab="0"/>
  </bookViews>
  <sheets>
    <sheet name="1.CV" sheetId="1" r:id="rId1"/>
  </sheets>
  <definedNames>
    <definedName name="_xlnm._FilterDatabase" localSheetId="0" hidden="1">'1.CV'!$A$3:$T$32</definedName>
    <definedName name="_xlnm.Print_Area" localSheetId="0">'1.CV'!$A$1:$S$32</definedName>
  </definedNames>
  <calcPr fullCalcOnLoad="1"/>
</workbook>
</file>

<file path=xl/sharedStrings.xml><?xml version="1.0" encoding="utf-8"?>
<sst xmlns="http://schemas.openxmlformats.org/spreadsheetml/2006/main" count="190" uniqueCount="143">
  <si>
    <t>CV-16-12</t>
  </si>
  <si>
    <t>CV-15-12</t>
  </si>
  <si>
    <t>CV-06-12</t>
  </si>
  <si>
    <t>CV-17-12</t>
  </si>
  <si>
    <t>CV-28-13</t>
  </si>
  <si>
    <t>CV-05-12</t>
  </si>
  <si>
    <t>CV-03-12</t>
  </si>
  <si>
    <t>CV-18-12</t>
  </si>
  <si>
    <t>CV-09-12</t>
  </si>
  <si>
    <t>CV-20-12</t>
  </si>
  <si>
    <t>CV-13-12</t>
  </si>
  <si>
    <t>CV-22-13</t>
  </si>
  <si>
    <t>CV-21-13</t>
  </si>
  <si>
    <t>CV-10-12</t>
  </si>
  <si>
    <t>CV-23-13</t>
  </si>
  <si>
    <t>CV-19-12</t>
  </si>
  <si>
    <t>CV-08-12</t>
  </si>
  <si>
    <t>CV-11-12</t>
  </si>
  <si>
    <t>CV-12-12</t>
  </si>
  <si>
    <t>CV-07-12</t>
  </si>
  <si>
    <t>CV-01-12</t>
  </si>
  <si>
    <t>CV-02-12</t>
  </si>
  <si>
    <t>CV-14-12</t>
  </si>
  <si>
    <t>CV-25-13</t>
  </si>
  <si>
    <t>CV-27-13</t>
  </si>
  <si>
    <t>CV-24-13</t>
  </si>
  <si>
    <t>CV-26-13</t>
  </si>
  <si>
    <t xml:space="preserve">S.N.
</t>
  </si>
  <si>
    <t>Rayon</t>
  </si>
  <si>
    <t>Village/City</t>
  </si>
  <si>
    <t>Name of CO</t>
  </si>
  <si>
    <t>Title of project</t>
  </si>
  <si>
    <t>Agreement #</t>
  </si>
  <si>
    <t>MPs Typology</t>
  </si>
  <si>
    <t>Beneficiaries HHs</t>
  </si>
  <si>
    <t>Beneficary</t>
  </si>
  <si>
    <t>Total project cost</t>
  </si>
  <si>
    <t>Project Contribution</t>
  </si>
  <si>
    <t>Total</t>
  </si>
  <si>
    <t>M</t>
  </si>
  <si>
    <t>F</t>
  </si>
  <si>
    <t>CO</t>
  </si>
  <si>
    <t>VC</t>
  </si>
  <si>
    <t>RSA</t>
  </si>
  <si>
    <t>OSA</t>
  </si>
  <si>
    <t xml:space="preserve">incl. Local budget </t>
  </si>
  <si>
    <t>PS</t>
  </si>
  <si>
    <t>CBA</t>
  </si>
  <si>
    <t>Chernivetska oblast</t>
  </si>
  <si>
    <t>Putylskyi</t>
  </si>
  <si>
    <t>Storozhynetskyi</t>
  </si>
  <si>
    <t>Sokyrianskyi</t>
  </si>
  <si>
    <t>Zastavnivskyi</t>
  </si>
  <si>
    <t>Kelmenetskyi</t>
  </si>
  <si>
    <t>Novoselytskyi</t>
  </si>
  <si>
    <t>Hertsayivskyi</t>
  </si>
  <si>
    <t>Mizhbrody</t>
  </si>
  <si>
    <t>Marynychi</t>
  </si>
  <si>
    <t>Ust-Putyla</t>
  </si>
  <si>
    <t>Serhiyi</t>
  </si>
  <si>
    <t>Stara Zhadova</t>
  </si>
  <si>
    <t>Kamiana</t>
  </si>
  <si>
    <t>Komarivtsi</t>
  </si>
  <si>
    <t>Velykyi Kuchuriv</t>
  </si>
  <si>
    <t>Hrubna</t>
  </si>
  <si>
    <t>Kulishivka</t>
  </si>
  <si>
    <t>Selyshche</t>
  </si>
  <si>
    <t>Romankivtsi</t>
  </si>
  <si>
    <t>Horoshivtsi</t>
  </si>
  <si>
    <t>Repuzhyntsi</t>
  </si>
  <si>
    <t>Kostryzhivka</t>
  </si>
  <si>
    <t>Vikno</t>
  </si>
  <si>
    <t>Oselivka</t>
  </si>
  <si>
    <t>Zelena</t>
  </si>
  <si>
    <t>Perkivtsi</t>
  </si>
  <si>
    <t>Hrushivtsi</t>
  </si>
  <si>
    <t>Rokytne</t>
  </si>
  <si>
    <t>Vanchykivtsi</t>
  </si>
  <si>
    <t>Kostychany</t>
  </si>
  <si>
    <t>Novoselytsia</t>
  </si>
  <si>
    <t>Molnytsia</t>
  </si>
  <si>
    <t>Ostrytsia</t>
  </si>
  <si>
    <t>Khriatska</t>
  </si>
  <si>
    <t>Tsuren</t>
  </si>
  <si>
    <t>Pidzakharychivska Silska Hromadska Orhanizatsiya "Cheremosh"</t>
  </si>
  <si>
    <t>Marynychivska Silska Hromadska Orhanizatsiya "Maliatko"</t>
  </si>
  <si>
    <t>Zlahoda</t>
  </si>
  <si>
    <t>Serhiyivska Silska Hromadska Orhanizatsiya "Smerichka"</t>
  </si>
  <si>
    <t>Starjzhadivskyi Orhan Samoorhanizatsii Naselennia "Zhadova"</t>
  </si>
  <si>
    <t>Nadiya</t>
  </si>
  <si>
    <t>Komarivchanka</t>
  </si>
  <si>
    <t>SHT "Mriya"</t>
  </si>
  <si>
    <t>Hrubnianska Silska Hromadska Orhanizatsiya "Hrubnianska Syla"</t>
  </si>
  <si>
    <t>Kulishivska Silska Hromadska Orhanizatsiya "Vidrodzhennia"</t>
  </si>
  <si>
    <t>Selyshchanska Silska Hromadska Orhanizatsiya "Yednannia"</t>
  </si>
  <si>
    <t>Romankovetska Silska Hromadska Orhanizatsiya "Nadiya"</t>
  </si>
  <si>
    <t>Horoshkivska Silska Hromadska Orhanizatsiya "Horoshivchanka"</t>
  </si>
  <si>
    <t>Repuzhynetska Silska Hromadska Orhanizatsiya "Spilne Maibutnie"</t>
  </si>
  <si>
    <t>Silska Hromadska Orhanizatsiya "Sam Sobi Hospodar"</t>
  </si>
  <si>
    <t>Viknianska Silska Hromadska Orhanizatsiya "Vikno Bukovyny"</t>
  </si>
  <si>
    <t>Oselivska Silska Hromadska Orhanizatsiya "Naddnistrianka"</t>
  </si>
  <si>
    <t>Zelenetska Silska Hromadska Orhanizatsiya "Chyshma"</t>
  </si>
  <si>
    <t>Turbota Pro Maibutnie</t>
  </si>
  <si>
    <t>Vidrodzhennia-1</t>
  </si>
  <si>
    <t>Rokytnenska Silska Hromadska Orhanizatsiya "Rokytnenka"</t>
  </si>
  <si>
    <t>Vanchykovetska Silska Hromadska Orhanizatsiya "Vancnhykivtsi-Nash Dim"</t>
  </si>
  <si>
    <t xml:space="preserve"> Kostychanska Silska Hromadska Orhanizatsiya "Plai-Natal"</t>
  </si>
  <si>
    <t xml:space="preserve"> Novoselytska Silska Hromadska Orhanizatsiya "Novoselytsia-Nash Dim"</t>
  </si>
  <si>
    <t>Dzherelo 2012</t>
  </si>
  <si>
    <t>Ostrytska Silska Hromadska Orhanizatsiya "Maibutnie"</t>
  </si>
  <si>
    <t>Khriatskivska Hromadska Orhanizatsiya "Vohnyk"</t>
  </si>
  <si>
    <t>Tsurenska Silska Hromadska Orhanizatsiya "Nadiya"</t>
  </si>
  <si>
    <t>Improvement of local health post in Mizhbrody village (major repair будівлі, equipment)</t>
  </si>
  <si>
    <t>Energy saving in kindergarten of Marynychi village (replacement of windows and doors, replacement of floor with insulation)</t>
  </si>
  <si>
    <t>Energy saving in kindergarten of Ust-Putyla village - replacement of doorsй , insulation of walls, ceiling and floor</t>
  </si>
  <si>
    <t>Energy saving in kindergarten of Serhiyi village (major repair of heating system)</t>
  </si>
  <si>
    <t>Energy saving in kindergarten of Stara Zhadova village (major repair: replacement of windows and doors)</t>
  </si>
  <si>
    <t>Improvement of water sypply and sewarage system in kindergarten "Sonechko" of Kamiana village</t>
  </si>
  <si>
    <t>Reconstruction of street lighting in Komarivtsi village with use of energy saving measures</t>
  </si>
  <si>
    <t>Energy saving in kindergarten of Velykyi Kuchuriv vilalge (major repair of building: arrangement of heating system)</t>
  </si>
  <si>
    <t>Improvement of local health post in Hrubna village (repair of the building)</t>
  </si>
  <si>
    <t>Energy saving in kindergarten of Kulishivka village</t>
  </si>
  <si>
    <t>Improvement of ambulatory in Selyshche village (repair of building and equipment)</t>
  </si>
  <si>
    <t>Energy saving in kindergarten "Cheburashka" of Romankivtsi village-reconstruction of heating system</t>
  </si>
  <si>
    <t>Improvement of water sypply and sewarage system in kindergarten of Horoshivtsi village (major repair)</t>
  </si>
  <si>
    <t>Energy saving in kindergarten of Repuzhyntsi village - replacement of  roof</t>
  </si>
  <si>
    <t>Energy saving in Kostryzhivskyi kinergarten of Kostryzhivka village -replacement of windows and doors, insulation of facade, reconstruction of heating system</t>
  </si>
  <si>
    <t>Energy saving in school of Vikno village (replacement of  roof)</t>
  </si>
  <si>
    <t>Reconstruction of street lighting in Oselivka village with use of energy saving measures</t>
  </si>
  <si>
    <t>Major repair of water supply system in Zelena village (replacement of  pipeline)</t>
  </si>
  <si>
    <t>Reconstruction of street lighting in Perkivtsi village with use of energy saving measures</t>
  </si>
  <si>
    <t>Reconstruction of street lighting in Hrushivtsi village with use of energy saving measures</t>
  </si>
  <si>
    <t>Energy saving in school Kostychany village (minor repairs: replacement of windows )</t>
  </si>
  <si>
    <t>Energy saving in school of  Rokytne village (minor repairs)</t>
  </si>
  <si>
    <t>Energy saving in kindergarten "Fluerash"Vanchykivtsi village (minor repairs: replacement of windows and doors)</t>
  </si>
  <si>
    <t>Energy saving in school №3 of Novoselytsia city ( minor repairs: replacement of windows and doors)</t>
  </si>
  <si>
    <t>Reconstruction of street lighting in Molnytsia village with use of energy saving measures</t>
  </si>
  <si>
    <t>Reconstruction of street lighting in Ostrytsia village with use of energy saving measures</t>
  </si>
  <si>
    <t>Reconstruction of street lighting in Khriatska village with use of energy saving measures</t>
  </si>
  <si>
    <t>Reconstruction of street lighting in Tsuren village with use of energy saving measures</t>
  </si>
  <si>
    <t>Health</t>
  </si>
  <si>
    <t>Energy saving</t>
  </si>
  <si>
    <t>Water supply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</si>
</sst>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Monitorynh.MPP_Lviv_po rajonah_selah 15.01.201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S3"/>
    </sheetView>
  </sheetViews>
  <sheetFormatPr defaultColWidth="9.140625" defaultRowHeight="12.75"/>
  <cols>
    <col min="1" max="1" width="7.140625" style="3" customWidth="1"/>
    <col min="2" max="2" width="15.28125" style="2" customWidth="1"/>
    <col min="3" max="3" width="13.28125" style="2" customWidth="1"/>
    <col min="4" max="4" width="20.57421875" style="2" customWidth="1"/>
    <col min="5" max="5" width="19.00390625" style="2" customWidth="1"/>
    <col min="6" max="6" width="10.140625" style="2" customWidth="1"/>
    <col min="7" max="7" width="10.00390625" style="3" customWidth="1"/>
    <col min="8" max="8" width="11.7109375" style="2" customWidth="1"/>
    <col min="9" max="9" width="7.140625" style="3" customWidth="1"/>
    <col min="10" max="11" width="5.28125" style="3" bestFit="1" customWidth="1"/>
    <col min="12" max="12" width="10.421875" style="4" customWidth="1"/>
    <col min="13" max="14" width="8.28125" style="4" bestFit="1" customWidth="1"/>
    <col min="15" max="15" width="9.140625" style="4" customWidth="1"/>
    <col min="16" max="16" width="7.8515625" style="4" customWidth="1"/>
    <col min="17" max="17" width="9.28125" style="4" customWidth="1"/>
    <col min="18" max="18" width="9.57421875" style="4" customWidth="1"/>
    <col min="19" max="19" width="9.140625" style="4" customWidth="1"/>
    <col min="20" max="20" width="9.140625" style="5" customWidth="1"/>
    <col min="21" max="16384" width="9.140625" style="2" customWidth="1"/>
  </cols>
  <sheetData>
    <row r="1" ht="11.25" customHeight="1">
      <c r="A1" s="1" t="s">
        <v>48</v>
      </c>
    </row>
    <row r="2" spans="1:20" s="8" customFormat="1" ht="11.25" customHeight="1">
      <c r="A2" s="30" t="s">
        <v>27</v>
      </c>
      <c r="B2" s="31" t="s">
        <v>28</v>
      </c>
      <c r="C2" s="31" t="s">
        <v>29</v>
      </c>
      <c r="D2" s="31" t="s">
        <v>30</v>
      </c>
      <c r="E2" s="32" t="s">
        <v>31</v>
      </c>
      <c r="F2" s="30" t="s">
        <v>32</v>
      </c>
      <c r="G2" s="30" t="s">
        <v>33</v>
      </c>
      <c r="H2" s="27" t="s">
        <v>34</v>
      </c>
      <c r="I2" s="33" t="s">
        <v>35</v>
      </c>
      <c r="J2" s="34"/>
      <c r="K2" s="35"/>
      <c r="L2" s="29" t="s">
        <v>36</v>
      </c>
      <c r="M2" s="36" t="s">
        <v>37</v>
      </c>
      <c r="N2" s="37"/>
      <c r="O2" s="37"/>
      <c r="P2" s="37"/>
      <c r="Q2" s="37"/>
      <c r="R2" s="37"/>
      <c r="S2" s="38"/>
      <c r="T2" s="7"/>
    </row>
    <row r="3" spans="1:20" s="8" customFormat="1" ht="22.5">
      <c r="A3" s="27"/>
      <c r="B3" s="32"/>
      <c r="C3" s="32"/>
      <c r="D3" s="32"/>
      <c r="E3" s="39"/>
      <c r="F3" s="27"/>
      <c r="G3" s="27"/>
      <c r="H3" s="28"/>
      <c r="I3" s="40" t="s">
        <v>38</v>
      </c>
      <c r="J3" s="40" t="s">
        <v>39</v>
      </c>
      <c r="K3" s="40" t="s">
        <v>40</v>
      </c>
      <c r="L3" s="41"/>
      <c r="M3" s="40" t="s">
        <v>41</v>
      </c>
      <c r="N3" s="40" t="s">
        <v>42</v>
      </c>
      <c r="O3" s="40" t="s">
        <v>43</v>
      </c>
      <c r="P3" s="40" t="s">
        <v>44</v>
      </c>
      <c r="Q3" s="6" t="s">
        <v>45</v>
      </c>
      <c r="R3" s="40" t="s">
        <v>46</v>
      </c>
      <c r="S3" s="40" t="s">
        <v>47</v>
      </c>
      <c r="T3" s="7"/>
    </row>
    <row r="4" spans="1:20" s="13" customFormat="1" ht="58.5" customHeight="1">
      <c r="A4" s="14">
        <v>1</v>
      </c>
      <c r="B4" s="17" t="s">
        <v>49</v>
      </c>
      <c r="C4" s="18" t="s">
        <v>56</v>
      </c>
      <c r="D4" s="19" t="s">
        <v>84</v>
      </c>
      <c r="E4" s="17" t="s">
        <v>112</v>
      </c>
      <c r="F4" s="17" t="s">
        <v>140</v>
      </c>
      <c r="G4" s="14" t="s">
        <v>0</v>
      </c>
      <c r="H4" s="17">
        <v>116</v>
      </c>
      <c r="I4" s="14">
        <f>SUM(J4:K4)</f>
        <v>502</v>
      </c>
      <c r="J4" s="14">
        <f>251+48</f>
        <v>299</v>
      </c>
      <c r="K4" s="14">
        <f>166+37</f>
        <v>203</v>
      </c>
      <c r="L4" s="15">
        <f>M4+Q4+R4+S4</f>
        <v>160573</v>
      </c>
      <c r="M4" s="15">
        <v>8068</v>
      </c>
      <c r="N4" s="15">
        <v>0</v>
      </c>
      <c r="O4" s="15">
        <v>72505</v>
      </c>
      <c r="P4" s="15">
        <v>0</v>
      </c>
      <c r="Q4" s="15">
        <f>N4+O4+P4</f>
        <v>72505</v>
      </c>
      <c r="R4" s="15">
        <v>0</v>
      </c>
      <c r="S4" s="15">
        <v>80000</v>
      </c>
      <c r="T4" s="16"/>
    </row>
    <row r="5" spans="1:20" s="13" customFormat="1" ht="78.75">
      <c r="A5" s="14">
        <v>2</v>
      </c>
      <c r="B5" s="17" t="s">
        <v>49</v>
      </c>
      <c r="C5" s="18" t="s">
        <v>57</v>
      </c>
      <c r="D5" s="19" t="s">
        <v>85</v>
      </c>
      <c r="E5" s="17" t="s">
        <v>113</v>
      </c>
      <c r="F5" s="17" t="s">
        <v>141</v>
      </c>
      <c r="G5" s="14" t="s">
        <v>1</v>
      </c>
      <c r="H5" s="17">
        <v>172</v>
      </c>
      <c r="I5" s="14">
        <f>SUM(J5:K5)</f>
        <v>581</v>
      </c>
      <c r="J5" s="14">
        <v>296</v>
      </c>
      <c r="K5" s="14">
        <v>285</v>
      </c>
      <c r="L5" s="15">
        <f>M5+Q5+R5+S5</f>
        <v>161879</v>
      </c>
      <c r="M5" s="15">
        <v>8235</v>
      </c>
      <c r="N5" s="15">
        <v>0</v>
      </c>
      <c r="O5" s="15">
        <v>73644</v>
      </c>
      <c r="P5" s="15">
        <v>0</v>
      </c>
      <c r="Q5" s="15">
        <f>N5+O5+P5</f>
        <v>73644</v>
      </c>
      <c r="R5" s="15">
        <v>0</v>
      </c>
      <c r="S5" s="15">
        <v>80000</v>
      </c>
      <c r="T5" s="16"/>
    </row>
    <row r="6" spans="1:20" s="13" customFormat="1" ht="67.5">
      <c r="A6" s="14">
        <v>3</v>
      </c>
      <c r="B6" s="17" t="s">
        <v>49</v>
      </c>
      <c r="C6" s="18" t="s">
        <v>58</v>
      </c>
      <c r="D6" s="19" t="s">
        <v>86</v>
      </c>
      <c r="E6" s="17" t="s">
        <v>114</v>
      </c>
      <c r="F6" s="17" t="s">
        <v>141</v>
      </c>
      <c r="G6" s="14" t="s">
        <v>2</v>
      </c>
      <c r="H6" s="17">
        <v>217</v>
      </c>
      <c r="I6" s="14">
        <f aca="true" t="shared" si="0" ref="I6:I31">SUM(J6:K6)</f>
        <v>683</v>
      </c>
      <c r="J6" s="14">
        <v>304</v>
      </c>
      <c r="K6" s="14">
        <v>379</v>
      </c>
      <c r="L6" s="15">
        <f aca="true" t="shared" si="1" ref="L6:L31">M6+Q6+R6+S6</f>
        <v>161097</v>
      </c>
      <c r="M6" s="15">
        <v>8741</v>
      </c>
      <c r="N6" s="15">
        <v>0</v>
      </c>
      <c r="O6" s="15">
        <v>72966</v>
      </c>
      <c r="P6" s="15">
        <v>0</v>
      </c>
      <c r="Q6" s="15">
        <f aca="true" t="shared" si="2" ref="Q6:Q31">N6+O6+P6</f>
        <v>72966</v>
      </c>
      <c r="R6" s="15">
        <v>0</v>
      </c>
      <c r="S6" s="15">
        <v>79390</v>
      </c>
      <c r="T6" s="16"/>
    </row>
    <row r="7" spans="1:20" s="13" customFormat="1" ht="47.25" customHeight="1">
      <c r="A7" s="14">
        <v>4</v>
      </c>
      <c r="B7" s="17" t="s">
        <v>49</v>
      </c>
      <c r="C7" s="18" t="s">
        <v>59</v>
      </c>
      <c r="D7" s="19" t="s">
        <v>87</v>
      </c>
      <c r="E7" s="17" t="s">
        <v>115</v>
      </c>
      <c r="F7" s="17" t="s">
        <v>141</v>
      </c>
      <c r="G7" s="14" t="s">
        <v>3</v>
      </c>
      <c r="H7" s="17">
        <v>310</v>
      </c>
      <c r="I7" s="14">
        <f t="shared" si="0"/>
        <v>1125</v>
      </c>
      <c r="J7" s="14">
        <f>432+95</f>
        <v>527</v>
      </c>
      <c r="K7" s="14">
        <f>478+120</f>
        <v>598</v>
      </c>
      <c r="L7" s="15">
        <f t="shared" si="1"/>
        <v>146783</v>
      </c>
      <c r="M7" s="15">
        <v>7350</v>
      </c>
      <c r="N7" s="15">
        <v>0</v>
      </c>
      <c r="O7" s="15">
        <v>66074</v>
      </c>
      <c r="P7" s="15">
        <v>0</v>
      </c>
      <c r="Q7" s="15">
        <f t="shared" si="2"/>
        <v>66074</v>
      </c>
      <c r="R7" s="15">
        <v>0</v>
      </c>
      <c r="S7" s="15">
        <v>73359</v>
      </c>
      <c r="T7" s="16"/>
    </row>
    <row r="8" spans="1:20" s="13" customFormat="1" ht="56.25">
      <c r="A8" s="14">
        <v>5</v>
      </c>
      <c r="B8" s="17" t="s">
        <v>50</v>
      </c>
      <c r="C8" s="18" t="s">
        <v>60</v>
      </c>
      <c r="D8" s="19" t="s">
        <v>88</v>
      </c>
      <c r="E8" s="17" t="s">
        <v>116</v>
      </c>
      <c r="F8" s="17" t="s">
        <v>141</v>
      </c>
      <c r="G8" s="14" t="s">
        <v>4</v>
      </c>
      <c r="H8" s="17">
        <v>1066</v>
      </c>
      <c r="I8" s="14">
        <f>SUM(J8:K8)</f>
        <v>2560</v>
      </c>
      <c r="J8" s="14">
        <f>1062+226</f>
        <v>1288</v>
      </c>
      <c r="K8" s="14">
        <f>963+309</f>
        <v>1272</v>
      </c>
      <c r="L8" s="15">
        <f t="shared" si="1"/>
        <v>152187</v>
      </c>
      <c r="M8" s="15">
        <v>8220</v>
      </c>
      <c r="N8" s="15">
        <v>0</v>
      </c>
      <c r="O8" s="15">
        <v>69967</v>
      </c>
      <c r="P8" s="15">
        <v>0</v>
      </c>
      <c r="Q8" s="15">
        <f t="shared" si="2"/>
        <v>69967</v>
      </c>
      <c r="R8" s="15">
        <v>0</v>
      </c>
      <c r="S8" s="15">
        <v>74000</v>
      </c>
      <c r="T8" s="16"/>
    </row>
    <row r="9" spans="1:20" s="13" customFormat="1" ht="45.75" customHeight="1">
      <c r="A9" s="14">
        <v>6</v>
      </c>
      <c r="B9" s="17" t="s">
        <v>50</v>
      </c>
      <c r="C9" s="18" t="s">
        <v>61</v>
      </c>
      <c r="D9" s="19" t="s">
        <v>89</v>
      </c>
      <c r="E9" s="17" t="s">
        <v>117</v>
      </c>
      <c r="F9" s="17" t="s">
        <v>142</v>
      </c>
      <c r="G9" s="14" t="s">
        <v>5</v>
      </c>
      <c r="H9" s="17">
        <v>1055</v>
      </c>
      <c r="I9" s="14">
        <f t="shared" si="0"/>
        <v>3167</v>
      </c>
      <c r="J9" s="14">
        <v>1482</v>
      </c>
      <c r="K9" s="14">
        <v>1685</v>
      </c>
      <c r="L9" s="15">
        <f t="shared" si="1"/>
        <v>170648</v>
      </c>
      <c r="M9" s="15">
        <v>15959</v>
      </c>
      <c r="N9" s="15">
        <v>5545</v>
      </c>
      <c r="O9" s="15">
        <v>71244</v>
      </c>
      <c r="P9" s="15">
        <v>0</v>
      </c>
      <c r="Q9" s="15">
        <f t="shared" si="2"/>
        <v>76789</v>
      </c>
      <c r="R9" s="15"/>
      <c r="S9" s="15">
        <v>77900</v>
      </c>
      <c r="T9" s="16"/>
    </row>
    <row r="10" spans="1:20" s="13" customFormat="1" ht="45">
      <c r="A10" s="14">
        <v>7</v>
      </c>
      <c r="B10" s="17" t="s">
        <v>50</v>
      </c>
      <c r="C10" s="18" t="s">
        <v>62</v>
      </c>
      <c r="D10" s="19" t="s">
        <v>90</v>
      </c>
      <c r="E10" s="17" t="s">
        <v>118</v>
      </c>
      <c r="F10" s="17" t="s">
        <v>141</v>
      </c>
      <c r="G10" s="14" t="s">
        <v>6</v>
      </c>
      <c r="H10" s="17">
        <v>377</v>
      </c>
      <c r="I10" s="14">
        <f t="shared" si="0"/>
        <v>1509</v>
      </c>
      <c r="J10" s="14">
        <v>743</v>
      </c>
      <c r="K10" s="14">
        <v>766</v>
      </c>
      <c r="L10" s="15">
        <f t="shared" si="1"/>
        <v>164564</v>
      </c>
      <c r="M10" s="15">
        <v>8230</v>
      </c>
      <c r="N10" s="15">
        <v>0</v>
      </c>
      <c r="O10" s="15">
        <v>76944</v>
      </c>
      <c r="P10" s="15">
        <v>0</v>
      </c>
      <c r="Q10" s="15">
        <f t="shared" si="2"/>
        <v>76944</v>
      </c>
      <c r="R10" s="15">
        <v>0</v>
      </c>
      <c r="S10" s="15">
        <v>79390</v>
      </c>
      <c r="T10" s="16"/>
    </row>
    <row r="11" spans="1:20" s="13" customFormat="1" ht="67.5">
      <c r="A11" s="14">
        <v>8</v>
      </c>
      <c r="B11" s="17" t="s">
        <v>50</v>
      </c>
      <c r="C11" s="18" t="s">
        <v>63</v>
      </c>
      <c r="D11" s="19" t="s">
        <v>91</v>
      </c>
      <c r="E11" s="17" t="s">
        <v>119</v>
      </c>
      <c r="F11" s="17" t="s">
        <v>141</v>
      </c>
      <c r="G11" s="14" t="s">
        <v>7</v>
      </c>
      <c r="H11" s="17">
        <v>2364</v>
      </c>
      <c r="I11" s="14">
        <f t="shared" si="0"/>
        <v>8709</v>
      </c>
      <c r="J11" s="14">
        <v>4413</v>
      </c>
      <c r="K11" s="14">
        <v>4296</v>
      </c>
      <c r="L11" s="15">
        <f t="shared" si="1"/>
        <v>208249</v>
      </c>
      <c r="M11" s="15">
        <v>10531</v>
      </c>
      <c r="N11" s="15">
        <v>46267</v>
      </c>
      <c r="O11" s="15">
        <v>71451</v>
      </c>
      <c r="P11" s="15">
        <v>0</v>
      </c>
      <c r="Q11" s="15">
        <f t="shared" si="2"/>
        <v>117718</v>
      </c>
      <c r="R11" s="15">
        <v>0</v>
      </c>
      <c r="S11" s="15">
        <v>80000</v>
      </c>
      <c r="T11" s="16"/>
    </row>
    <row r="12" spans="1:20" s="13" customFormat="1" ht="46.5" customHeight="1">
      <c r="A12" s="14">
        <v>9</v>
      </c>
      <c r="B12" s="17" t="s">
        <v>51</v>
      </c>
      <c r="C12" s="18" t="s">
        <v>64</v>
      </c>
      <c r="D12" s="17" t="s">
        <v>92</v>
      </c>
      <c r="E12" s="17" t="s">
        <v>120</v>
      </c>
      <c r="F12" s="17" t="s">
        <v>141</v>
      </c>
      <c r="G12" s="14" t="s">
        <v>8</v>
      </c>
      <c r="H12" s="17">
        <v>689</v>
      </c>
      <c r="I12" s="14">
        <f t="shared" si="0"/>
        <v>2023</v>
      </c>
      <c r="J12" s="20">
        <f>858+124</f>
        <v>982</v>
      </c>
      <c r="K12" s="14">
        <f>887+154</f>
        <v>1041</v>
      </c>
      <c r="L12" s="15">
        <f t="shared" si="1"/>
        <v>160519</v>
      </c>
      <c r="M12" s="15">
        <v>8312</v>
      </c>
      <c r="N12" s="15">
        <v>0</v>
      </c>
      <c r="O12" s="15">
        <v>72873</v>
      </c>
      <c r="P12" s="15">
        <v>0</v>
      </c>
      <c r="Q12" s="15">
        <f t="shared" si="2"/>
        <v>72873</v>
      </c>
      <c r="R12" s="15">
        <v>0</v>
      </c>
      <c r="S12" s="15">
        <v>79334</v>
      </c>
      <c r="T12" s="16"/>
    </row>
    <row r="13" spans="1:20" s="13" customFormat="1" ht="48" customHeight="1">
      <c r="A13" s="14">
        <v>10</v>
      </c>
      <c r="B13" s="17" t="s">
        <v>51</v>
      </c>
      <c r="C13" s="18" t="s">
        <v>65</v>
      </c>
      <c r="D13" s="17" t="s">
        <v>93</v>
      </c>
      <c r="E13" s="17" t="s">
        <v>121</v>
      </c>
      <c r="F13" s="17" t="s">
        <v>141</v>
      </c>
      <c r="G13" s="14" t="s">
        <v>9</v>
      </c>
      <c r="H13" s="17">
        <v>460</v>
      </c>
      <c r="I13" s="14">
        <f t="shared" si="0"/>
        <v>1180</v>
      </c>
      <c r="J13" s="14">
        <f>523+47</f>
        <v>570</v>
      </c>
      <c r="K13" s="14">
        <f>556+54</f>
        <v>610</v>
      </c>
      <c r="L13" s="15">
        <f t="shared" si="1"/>
        <v>163454</v>
      </c>
      <c r="M13" s="15">
        <v>8386</v>
      </c>
      <c r="N13" s="15">
        <v>0</v>
      </c>
      <c r="O13" s="15">
        <v>75213</v>
      </c>
      <c r="P13" s="15">
        <v>0</v>
      </c>
      <c r="Q13" s="15">
        <f t="shared" si="2"/>
        <v>75213</v>
      </c>
      <c r="R13" s="15">
        <v>0</v>
      </c>
      <c r="S13" s="15">
        <v>79855</v>
      </c>
      <c r="T13" s="16"/>
    </row>
    <row r="14" spans="1:20" s="13" customFormat="1" ht="67.5" customHeight="1">
      <c r="A14" s="14">
        <v>11</v>
      </c>
      <c r="B14" s="17" t="s">
        <v>51</v>
      </c>
      <c r="C14" s="18" t="s">
        <v>66</v>
      </c>
      <c r="D14" s="17" t="s">
        <v>94</v>
      </c>
      <c r="E14" s="17" t="s">
        <v>122</v>
      </c>
      <c r="F14" s="17" t="s">
        <v>140</v>
      </c>
      <c r="G14" s="14" t="s">
        <v>10</v>
      </c>
      <c r="H14" s="17">
        <v>755</v>
      </c>
      <c r="I14" s="14">
        <f t="shared" si="0"/>
        <v>1415</v>
      </c>
      <c r="J14" s="14">
        <f>480+167</f>
        <v>647</v>
      </c>
      <c r="K14" s="14">
        <f>633+135</f>
        <v>768</v>
      </c>
      <c r="L14" s="15">
        <f t="shared" si="1"/>
        <v>162249</v>
      </c>
      <c r="M14" s="15">
        <v>8119</v>
      </c>
      <c r="N14" s="15">
        <v>0</v>
      </c>
      <c r="O14" s="15">
        <v>73084</v>
      </c>
      <c r="P14" s="15">
        <v>0</v>
      </c>
      <c r="Q14" s="15">
        <f t="shared" si="2"/>
        <v>73084</v>
      </c>
      <c r="R14" s="15">
        <v>0</v>
      </c>
      <c r="S14" s="15">
        <v>81046</v>
      </c>
      <c r="T14" s="16"/>
    </row>
    <row r="15" spans="1:20" s="13" customFormat="1" ht="67.5">
      <c r="A15" s="14">
        <v>12</v>
      </c>
      <c r="B15" s="17" t="s">
        <v>51</v>
      </c>
      <c r="C15" s="18" t="s">
        <v>67</v>
      </c>
      <c r="D15" s="19" t="s">
        <v>95</v>
      </c>
      <c r="E15" s="17" t="s">
        <v>123</v>
      </c>
      <c r="F15" s="17" t="s">
        <v>141</v>
      </c>
      <c r="G15" s="14" t="s">
        <v>11</v>
      </c>
      <c r="H15" s="17">
        <v>1943</v>
      </c>
      <c r="I15" s="14">
        <f>SUM(J15:K15)</f>
        <v>5963</v>
      </c>
      <c r="J15" s="14">
        <v>2827</v>
      </c>
      <c r="K15" s="14">
        <v>3136</v>
      </c>
      <c r="L15" s="15">
        <f t="shared" si="1"/>
        <v>177720</v>
      </c>
      <c r="M15" s="15">
        <v>10501</v>
      </c>
      <c r="N15" s="15">
        <v>0</v>
      </c>
      <c r="O15" s="15">
        <v>87919</v>
      </c>
      <c r="P15" s="15">
        <v>0</v>
      </c>
      <c r="Q15" s="15">
        <f t="shared" si="2"/>
        <v>87919</v>
      </c>
      <c r="R15" s="15">
        <v>0</v>
      </c>
      <c r="S15" s="15">
        <v>79300</v>
      </c>
      <c r="T15" s="16"/>
    </row>
    <row r="16" spans="1:20" s="13" customFormat="1" ht="58.5" customHeight="1">
      <c r="A16" s="14">
        <v>13</v>
      </c>
      <c r="B16" s="17" t="s">
        <v>52</v>
      </c>
      <c r="C16" s="19" t="s">
        <v>68</v>
      </c>
      <c r="D16" s="19" t="s">
        <v>96</v>
      </c>
      <c r="E16" s="17" t="s">
        <v>124</v>
      </c>
      <c r="F16" s="17" t="s">
        <v>142</v>
      </c>
      <c r="G16" s="14" t="s">
        <v>12</v>
      </c>
      <c r="H16" s="17">
        <v>471</v>
      </c>
      <c r="I16" s="14">
        <f>SUM(J16:K16)</f>
        <v>1072</v>
      </c>
      <c r="J16" s="14">
        <f>417+96</f>
        <v>513</v>
      </c>
      <c r="K16" s="14">
        <f>453+106</f>
        <v>559</v>
      </c>
      <c r="L16" s="15">
        <f t="shared" si="1"/>
        <v>204296</v>
      </c>
      <c r="M16" s="15">
        <v>34551</v>
      </c>
      <c r="N16" s="15">
        <v>0</v>
      </c>
      <c r="O16" s="15">
        <v>92378</v>
      </c>
      <c r="P16" s="15">
        <v>0</v>
      </c>
      <c r="Q16" s="15">
        <f t="shared" si="2"/>
        <v>92378</v>
      </c>
      <c r="R16" s="15">
        <v>0</v>
      </c>
      <c r="S16" s="15">
        <v>77367</v>
      </c>
      <c r="T16" s="16"/>
    </row>
    <row r="17" spans="1:20" s="13" customFormat="1" ht="45">
      <c r="A17" s="14">
        <v>14</v>
      </c>
      <c r="B17" s="17" t="s">
        <v>52</v>
      </c>
      <c r="C17" s="18" t="s">
        <v>69</v>
      </c>
      <c r="D17" s="19" t="s">
        <v>97</v>
      </c>
      <c r="E17" s="17" t="s">
        <v>125</v>
      </c>
      <c r="F17" s="17" t="s">
        <v>141</v>
      </c>
      <c r="G17" s="14" t="s">
        <v>13</v>
      </c>
      <c r="H17" s="17">
        <v>610</v>
      </c>
      <c r="I17" s="14">
        <f t="shared" si="0"/>
        <v>1911</v>
      </c>
      <c r="J17" s="14">
        <v>854</v>
      </c>
      <c r="K17" s="14">
        <v>1057</v>
      </c>
      <c r="L17" s="15">
        <f t="shared" si="1"/>
        <v>165313</v>
      </c>
      <c r="M17" s="15">
        <v>8566</v>
      </c>
      <c r="N17" s="15">
        <v>0</v>
      </c>
      <c r="O17" s="15">
        <v>75647</v>
      </c>
      <c r="P17" s="15">
        <v>0</v>
      </c>
      <c r="Q17" s="15">
        <f t="shared" si="2"/>
        <v>75647</v>
      </c>
      <c r="R17" s="15">
        <v>0</v>
      </c>
      <c r="S17" s="15">
        <v>81100</v>
      </c>
      <c r="T17" s="16"/>
    </row>
    <row r="18" spans="1:20" s="13" customFormat="1" ht="90">
      <c r="A18" s="14">
        <v>15</v>
      </c>
      <c r="B18" s="17" t="s">
        <v>52</v>
      </c>
      <c r="C18" s="18" t="s">
        <v>70</v>
      </c>
      <c r="D18" s="19" t="s">
        <v>98</v>
      </c>
      <c r="E18" s="17" t="s">
        <v>126</v>
      </c>
      <c r="F18" s="17" t="s">
        <v>141</v>
      </c>
      <c r="G18" s="14" t="s">
        <v>14</v>
      </c>
      <c r="H18" s="17">
        <v>662</v>
      </c>
      <c r="I18" s="14">
        <f>SUM(J18:K18)</f>
        <v>2873</v>
      </c>
      <c r="J18" s="14">
        <v>1276</v>
      </c>
      <c r="K18" s="14">
        <v>1597</v>
      </c>
      <c r="L18" s="15">
        <f t="shared" si="1"/>
        <v>164904</v>
      </c>
      <c r="M18" s="15">
        <v>9934</v>
      </c>
      <c r="N18" s="15">
        <v>0</v>
      </c>
      <c r="O18" s="15">
        <v>75670</v>
      </c>
      <c r="P18" s="15">
        <v>0</v>
      </c>
      <c r="Q18" s="15">
        <f t="shared" si="2"/>
        <v>75670</v>
      </c>
      <c r="R18" s="15">
        <v>0</v>
      </c>
      <c r="S18" s="15">
        <v>79300</v>
      </c>
      <c r="T18" s="16"/>
    </row>
    <row r="19" spans="1:20" s="13" customFormat="1" ht="39.75" customHeight="1">
      <c r="A19" s="14">
        <v>16</v>
      </c>
      <c r="B19" s="17" t="s">
        <v>52</v>
      </c>
      <c r="C19" s="18" t="s">
        <v>71</v>
      </c>
      <c r="D19" s="19" t="s">
        <v>99</v>
      </c>
      <c r="E19" s="17" t="s">
        <v>127</v>
      </c>
      <c r="F19" s="17" t="s">
        <v>141</v>
      </c>
      <c r="G19" s="14" t="s">
        <v>15</v>
      </c>
      <c r="H19" s="17">
        <v>669</v>
      </c>
      <c r="I19" s="14">
        <f t="shared" si="0"/>
        <v>1504</v>
      </c>
      <c r="J19" s="14">
        <f>571+130</f>
        <v>701</v>
      </c>
      <c r="K19" s="14">
        <f>670+133</f>
        <v>803</v>
      </c>
      <c r="L19" s="15">
        <f t="shared" si="1"/>
        <v>168303</v>
      </c>
      <c r="M19" s="15">
        <v>9655</v>
      </c>
      <c r="N19" s="15">
        <v>0</v>
      </c>
      <c r="O19" s="15">
        <v>79258</v>
      </c>
      <c r="P19" s="15">
        <v>0</v>
      </c>
      <c r="Q19" s="15">
        <f t="shared" si="2"/>
        <v>79258</v>
      </c>
      <c r="R19" s="15">
        <v>0</v>
      </c>
      <c r="S19" s="15">
        <v>79390</v>
      </c>
      <c r="T19" s="16"/>
    </row>
    <row r="20" spans="1:20" s="13" customFormat="1" ht="55.5" customHeight="1">
      <c r="A20" s="14">
        <v>17</v>
      </c>
      <c r="B20" s="17" t="s">
        <v>53</v>
      </c>
      <c r="C20" s="18" t="s">
        <v>72</v>
      </c>
      <c r="D20" s="17" t="s">
        <v>100</v>
      </c>
      <c r="E20" s="17" t="s">
        <v>128</v>
      </c>
      <c r="F20" s="17" t="s">
        <v>141</v>
      </c>
      <c r="G20" s="14" t="s">
        <v>16</v>
      </c>
      <c r="H20" s="17">
        <v>473</v>
      </c>
      <c r="I20" s="14">
        <f t="shared" si="0"/>
        <v>804</v>
      </c>
      <c r="J20" s="14">
        <f>340+38</f>
        <v>378</v>
      </c>
      <c r="K20" s="14">
        <f>372+54</f>
        <v>426</v>
      </c>
      <c r="L20" s="15">
        <f t="shared" si="1"/>
        <v>161075</v>
      </c>
      <c r="M20" s="15">
        <v>8125</v>
      </c>
      <c r="N20" s="15">
        <v>0</v>
      </c>
      <c r="O20" s="15">
        <v>72500</v>
      </c>
      <c r="P20" s="15">
        <v>0</v>
      </c>
      <c r="Q20" s="15">
        <f t="shared" si="2"/>
        <v>72500</v>
      </c>
      <c r="R20" s="15">
        <v>0</v>
      </c>
      <c r="S20" s="15">
        <v>80450</v>
      </c>
      <c r="T20" s="16"/>
    </row>
    <row r="21" spans="1:20" s="13" customFormat="1" ht="45">
      <c r="A21" s="14">
        <v>18</v>
      </c>
      <c r="B21" s="17" t="s">
        <v>53</v>
      </c>
      <c r="C21" s="18" t="s">
        <v>73</v>
      </c>
      <c r="D21" s="17" t="s">
        <v>101</v>
      </c>
      <c r="E21" s="17" t="s">
        <v>129</v>
      </c>
      <c r="F21" s="17" t="s">
        <v>142</v>
      </c>
      <c r="G21" s="14" t="s">
        <v>17</v>
      </c>
      <c r="H21" s="17">
        <v>930</v>
      </c>
      <c r="I21" s="14">
        <f t="shared" si="0"/>
        <v>2160</v>
      </c>
      <c r="J21" s="14">
        <v>1139</v>
      </c>
      <c r="K21" s="14">
        <v>1021</v>
      </c>
      <c r="L21" s="15">
        <f t="shared" si="1"/>
        <v>185980</v>
      </c>
      <c r="M21" s="15">
        <v>21188</v>
      </c>
      <c r="N21" s="15">
        <v>0</v>
      </c>
      <c r="O21" s="15">
        <v>83701</v>
      </c>
      <c r="P21" s="15">
        <v>0</v>
      </c>
      <c r="Q21" s="15">
        <f t="shared" si="2"/>
        <v>83701</v>
      </c>
      <c r="R21" s="15">
        <v>0</v>
      </c>
      <c r="S21" s="15">
        <v>81091</v>
      </c>
      <c r="T21" s="16"/>
    </row>
    <row r="22" spans="1:20" s="13" customFormat="1" ht="57" customHeight="1">
      <c r="A22" s="14">
        <v>19</v>
      </c>
      <c r="B22" s="17" t="s">
        <v>53</v>
      </c>
      <c r="C22" s="18" t="s">
        <v>74</v>
      </c>
      <c r="D22" s="17" t="s">
        <v>102</v>
      </c>
      <c r="E22" s="17" t="s">
        <v>130</v>
      </c>
      <c r="F22" s="17" t="s">
        <v>141</v>
      </c>
      <c r="G22" s="14" t="s">
        <v>18</v>
      </c>
      <c r="H22" s="17">
        <v>569</v>
      </c>
      <c r="I22" s="14">
        <f t="shared" si="0"/>
        <v>1737</v>
      </c>
      <c r="J22" s="14">
        <v>745</v>
      </c>
      <c r="K22" s="14">
        <v>992</v>
      </c>
      <c r="L22" s="15">
        <f t="shared" si="1"/>
        <v>161075</v>
      </c>
      <c r="M22" s="15">
        <v>8125</v>
      </c>
      <c r="N22" s="15">
        <v>0</v>
      </c>
      <c r="O22" s="15">
        <v>72500</v>
      </c>
      <c r="P22" s="15">
        <v>0</v>
      </c>
      <c r="Q22" s="15">
        <f t="shared" si="2"/>
        <v>72500</v>
      </c>
      <c r="R22" s="15">
        <v>0</v>
      </c>
      <c r="S22" s="15">
        <v>80450</v>
      </c>
      <c r="T22" s="16"/>
    </row>
    <row r="23" spans="1:20" s="13" customFormat="1" ht="58.5" customHeight="1">
      <c r="A23" s="14">
        <v>20</v>
      </c>
      <c r="B23" s="17" t="s">
        <v>53</v>
      </c>
      <c r="C23" s="18" t="s">
        <v>75</v>
      </c>
      <c r="D23" s="17" t="s">
        <v>103</v>
      </c>
      <c r="E23" s="17" t="s">
        <v>131</v>
      </c>
      <c r="F23" s="17" t="s">
        <v>141</v>
      </c>
      <c r="G23" s="14" t="s">
        <v>19</v>
      </c>
      <c r="H23" s="17">
        <v>624</v>
      </c>
      <c r="I23" s="14">
        <f t="shared" si="0"/>
        <v>1144</v>
      </c>
      <c r="J23" s="14">
        <f>438+76</f>
        <v>514</v>
      </c>
      <c r="K23" s="14">
        <f>549+81</f>
        <v>630</v>
      </c>
      <c r="L23" s="15">
        <f t="shared" si="1"/>
        <v>162134</v>
      </c>
      <c r="M23" s="15">
        <v>8118</v>
      </c>
      <c r="N23" s="15">
        <v>4209</v>
      </c>
      <c r="O23" s="15">
        <v>68907</v>
      </c>
      <c r="P23" s="15">
        <v>0</v>
      </c>
      <c r="Q23" s="15">
        <f t="shared" si="2"/>
        <v>73116</v>
      </c>
      <c r="R23" s="15">
        <v>0</v>
      </c>
      <c r="S23" s="15">
        <v>80900</v>
      </c>
      <c r="T23" s="16"/>
    </row>
    <row r="24" spans="1:20" s="13" customFormat="1" ht="33.75">
      <c r="A24" s="14">
        <v>21</v>
      </c>
      <c r="B24" s="17" t="s">
        <v>54</v>
      </c>
      <c r="C24" s="18" t="s">
        <v>76</v>
      </c>
      <c r="D24" s="19" t="s">
        <v>104</v>
      </c>
      <c r="E24" s="17" t="s">
        <v>133</v>
      </c>
      <c r="F24" s="17" t="s">
        <v>141</v>
      </c>
      <c r="G24" s="14" t="s">
        <v>20</v>
      </c>
      <c r="H24" s="17">
        <v>700</v>
      </c>
      <c r="I24" s="14">
        <f t="shared" si="0"/>
        <v>2489</v>
      </c>
      <c r="J24" s="14">
        <f>909+296</f>
        <v>1205</v>
      </c>
      <c r="K24" s="14">
        <f>966+318</f>
        <v>1284</v>
      </c>
      <c r="L24" s="15">
        <f t="shared" si="1"/>
        <v>168154</v>
      </c>
      <c r="M24" s="15">
        <v>15431</v>
      </c>
      <c r="N24" s="15">
        <v>0</v>
      </c>
      <c r="O24" s="15">
        <v>72523</v>
      </c>
      <c r="P24" s="15">
        <v>0</v>
      </c>
      <c r="Q24" s="15">
        <f t="shared" si="2"/>
        <v>72523</v>
      </c>
      <c r="R24" s="15">
        <v>0</v>
      </c>
      <c r="S24" s="15">
        <v>80200</v>
      </c>
      <c r="T24" s="16"/>
    </row>
    <row r="25" spans="1:20" s="13" customFormat="1" ht="67.5">
      <c r="A25" s="14">
        <v>22</v>
      </c>
      <c r="B25" s="17" t="s">
        <v>54</v>
      </c>
      <c r="C25" s="18" t="s">
        <v>77</v>
      </c>
      <c r="D25" s="19" t="s">
        <v>105</v>
      </c>
      <c r="E25" s="17" t="s">
        <v>134</v>
      </c>
      <c r="F25" s="17" t="s">
        <v>141</v>
      </c>
      <c r="G25" s="14" t="s">
        <v>21</v>
      </c>
      <c r="H25" s="17">
        <v>1003</v>
      </c>
      <c r="I25" s="14">
        <f t="shared" si="0"/>
        <v>3378</v>
      </c>
      <c r="J25" s="14">
        <v>1369</v>
      </c>
      <c r="K25" s="14">
        <v>2009</v>
      </c>
      <c r="L25" s="15">
        <f t="shared" si="1"/>
        <v>154668</v>
      </c>
      <c r="M25" s="15">
        <v>7880</v>
      </c>
      <c r="N25" s="15"/>
      <c r="O25" s="15">
        <v>69500</v>
      </c>
      <c r="P25" s="15"/>
      <c r="Q25" s="15">
        <f t="shared" si="2"/>
        <v>69500</v>
      </c>
      <c r="R25" s="15"/>
      <c r="S25" s="15">
        <v>77288</v>
      </c>
      <c r="T25" s="16"/>
    </row>
    <row r="26" spans="1:20" s="13" customFormat="1" ht="45">
      <c r="A26" s="14">
        <v>23</v>
      </c>
      <c r="B26" s="17" t="s">
        <v>54</v>
      </c>
      <c r="C26" s="18" t="s">
        <v>78</v>
      </c>
      <c r="D26" s="19" t="s">
        <v>106</v>
      </c>
      <c r="E26" s="17" t="s">
        <v>132</v>
      </c>
      <c r="F26" s="17" t="s">
        <v>141</v>
      </c>
      <c r="G26" s="14" t="s">
        <v>22</v>
      </c>
      <c r="H26" s="17">
        <v>401</v>
      </c>
      <c r="I26" s="14">
        <f t="shared" si="0"/>
        <v>1244</v>
      </c>
      <c r="J26" s="14">
        <v>578</v>
      </c>
      <c r="K26" s="14">
        <v>666</v>
      </c>
      <c r="L26" s="15">
        <f t="shared" si="1"/>
        <v>167289</v>
      </c>
      <c r="M26" s="15">
        <v>11915</v>
      </c>
      <c r="N26" s="15">
        <v>0</v>
      </c>
      <c r="O26" s="15">
        <v>75984</v>
      </c>
      <c r="P26" s="15">
        <v>0</v>
      </c>
      <c r="Q26" s="15">
        <f t="shared" si="2"/>
        <v>75984</v>
      </c>
      <c r="R26" s="15">
        <v>0</v>
      </c>
      <c r="S26" s="15">
        <v>79390</v>
      </c>
      <c r="T26" s="16"/>
    </row>
    <row r="27" spans="1:20" s="13" customFormat="1" ht="56.25">
      <c r="A27" s="14">
        <v>24</v>
      </c>
      <c r="B27" s="17" t="s">
        <v>54</v>
      </c>
      <c r="C27" s="18" t="s">
        <v>79</v>
      </c>
      <c r="D27" s="21" t="s">
        <v>107</v>
      </c>
      <c r="E27" s="17" t="s">
        <v>135</v>
      </c>
      <c r="F27" s="17" t="s">
        <v>141</v>
      </c>
      <c r="G27" s="14" t="s">
        <v>6</v>
      </c>
      <c r="H27" s="17">
        <v>8969</v>
      </c>
      <c r="I27" s="14">
        <f t="shared" si="0"/>
        <v>8969</v>
      </c>
      <c r="J27" s="14">
        <v>3921</v>
      </c>
      <c r="K27" s="14">
        <v>5048</v>
      </c>
      <c r="L27" s="15">
        <f t="shared" si="1"/>
        <v>177641</v>
      </c>
      <c r="M27" s="15">
        <v>23087</v>
      </c>
      <c r="N27" s="15"/>
      <c r="O27" s="15">
        <v>74354</v>
      </c>
      <c r="P27" s="15"/>
      <c r="Q27" s="15">
        <f t="shared" si="2"/>
        <v>74354</v>
      </c>
      <c r="R27" s="15"/>
      <c r="S27" s="15">
        <v>80200</v>
      </c>
      <c r="T27" s="16"/>
    </row>
    <row r="28" spans="1:20" s="13" customFormat="1" ht="57" customHeight="1">
      <c r="A28" s="14">
        <v>25</v>
      </c>
      <c r="B28" s="17" t="s">
        <v>55</v>
      </c>
      <c r="C28" s="17" t="s">
        <v>80</v>
      </c>
      <c r="D28" s="17" t="s">
        <v>108</v>
      </c>
      <c r="E28" s="17" t="s">
        <v>136</v>
      </c>
      <c r="F28" s="17" t="s">
        <v>141</v>
      </c>
      <c r="G28" s="14" t="s">
        <v>23</v>
      </c>
      <c r="H28" s="17">
        <v>610</v>
      </c>
      <c r="I28" s="14">
        <f t="shared" si="0"/>
        <v>2730</v>
      </c>
      <c r="J28" s="14">
        <f>1038+230</f>
        <v>1268</v>
      </c>
      <c r="K28" s="14">
        <f>1214+248</f>
        <v>1462</v>
      </c>
      <c r="L28" s="15">
        <f t="shared" si="1"/>
        <v>76152</v>
      </c>
      <c r="M28" s="15">
        <v>6092</v>
      </c>
      <c r="N28" s="15">
        <v>0</v>
      </c>
      <c r="O28" s="15">
        <v>54830</v>
      </c>
      <c r="P28" s="15">
        <v>0</v>
      </c>
      <c r="Q28" s="15">
        <f t="shared" si="2"/>
        <v>54830</v>
      </c>
      <c r="R28" s="15">
        <v>0</v>
      </c>
      <c r="S28" s="15">
        <v>15230</v>
      </c>
      <c r="T28" s="16"/>
    </row>
    <row r="29" spans="1:20" s="13" customFormat="1" ht="55.5" customHeight="1">
      <c r="A29" s="14">
        <v>26</v>
      </c>
      <c r="B29" s="17" t="s">
        <v>55</v>
      </c>
      <c r="C29" s="17" t="s">
        <v>81</v>
      </c>
      <c r="D29" s="17" t="s">
        <v>109</v>
      </c>
      <c r="E29" s="17" t="s">
        <v>137</v>
      </c>
      <c r="F29" s="17" t="s">
        <v>141</v>
      </c>
      <c r="G29" s="14" t="s">
        <v>24</v>
      </c>
      <c r="H29" s="17">
        <v>1180</v>
      </c>
      <c r="I29" s="14">
        <f t="shared" si="0"/>
        <v>3956</v>
      </c>
      <c r="J29" s="14">
        <f>1527+385</f>
        <v>1912</v>
      </c>
      <c r="K29" s="14">
        <f>1647+397</f>
        <v>2044</v>
      </c>
      <c r="L29" s="15">
        <f t="shared" si="1"/>
        <v>74618</v>
      </c>
      <c r="M29" s="15">
        <v>5969</v>
      </c>
      <c r="N29" s="15">
        <v>0</v>
      </c>
      <c r="O29" s="15">
        <v>53726</v>
      </c>
      <c r="P29" s="15">
        <v>0</v>
      </c>
      <c r="Q29" s="15">
        <f t="shared" si="2"/>
        <v>53726</v>
      </c>
      <c r="R29" s="15">
        <v>0</v>
      </c>
      <c r="S29" s="15">
        <v>14923</v>
      </c>
      <c r="T29" s="16"/>
    </row>
    <row r="30" spans="1:20" s="13" customFormat="1" ht="54.75" customHeight="1">
      <c r="A30" s="14">
        <v>27</v>
      </c>
      <c r="B30" s="17" t="s">
        <v>55</v>
      </c>
      <c r="C30" s="17" t="s">
        <v>82</v>
      </c>
      <c r="D30" s="17" t="s">
        <v>110</v>
      </c>
      <c r="E30" s="17" t="s">
        <v>138</v>
      </c>
      <c r="F30" s="17" t="s">
        <v>141</v>
      </c>
      <c r="G30" s="14" t="s">
        <v>25</v>
      </c>
      <c r="H30" s="17">
        <v>736</v>
      </c>
      <c r="I30" s="14">
        <f t="shared" si="0"/>
        <v>2685</v>
      </c>
      <c r="J30" s="14">
        <f>1095+275</f>
        <v>1370</v>
      </c>
      <c r="K30" s="14">
        <f>1025+290</f>
        <v>1315</v>
      </c>
      <c r="L30" s="15">
        <f t="shared" si="1"/>
        <v>70464</v>
      </c>
      <c r="M30" s="15">
        <v>5637</v>
      </c>
      <c r="N30" s="15">
        <v>0</v>
      </c>
      <c r="O30" s="15">
        <v>50733</v>
      </c>
      <c r="P30" s="15">
        <v>0</v>
      </c>
      <c r="Q30" s="15">
        <f t="shared" si="2"/>
        <v>50733</v>
      </c>
      <c r="R30" s="15">
        <v>0</v>
      </c>
      <c r="S30" s="15">
        <v>14094</v>
      </c>
      <c r="T30" s="16"/>
    </row>
    <row r="31" spans="1:20" s="13" customFormat="1" ht="58.5" customHeight="1" thickBot="1">
      <c r="A31" s="14">
        <v>28</v>
      </c>
      <c r="B31" s="17" t="s">
        <v>55</v>
      </c>
      <c r="C31" s="17" t="s">
        <v>83</v>
      </c>
      <c r="D31" s="17" t="s">
        <v>111</v>
      </c>
      <c r="E31" s="17" t="s">
        <v>139</v>
      </c>
      <c r="F31" s="17" t="s">
        <v>141</v>
      </c>
      <c r="G31" s="14" t="s">
        <v>26</v>
      </c>
      <c r="H31" s="17">
        <v>664</v>
      </c>
      <c r="I31" s="14">
        <f t="shared" si="0"/>
        <v>2021</v>
      </c>
      <c r="J31" s="14">
        <f>752+205</f>
        <v>957</v>
      </c>
      <c r="K31" s="14">
        <f>855+209</f>
        <v>1064</v>
      </c>
      <c r="L31" s="15">
        <f t="shared" si="1"/>
        <v>76152</v>
      </c>
      <c r="M31" s="15">
        <v>6072</v>
      </c>
      <c r="N31" s="15">
        <v>0</v>
      </c>
      <c r="O31" s="15">
        <v>54850</v>
      </c>
      <c r="P31" s="15">
        <v>0</v>
      </c>
      <c r="Q31" s="15">
        <f t="shared" si="2"/>
        <v>54850</v>
      </c>
      <c r="R31" s="15">
        <v>0</v>
      </c>
      <c r="S31" s="15">
        <v>15230</v>
      </c>
      <c r="T31" s="16"/>
    </row>
    <row r="32" spans="1:20" s="26" customFormat="1" ht="15" customHeight="1" thickBot="1">
      <c r="A32" s="22">
        <f>COUNTA(A4:A31)</f>
        <v>28</v>
      </c>
      <c r="B32" s="23"/>
      <c r="C32" s="23"/>
      <c r="D32" s="23"/>
      <c r="E32" s="23"/>
      <c r="F32" s="23"/>
      <c r="G32" s="22">
        <f>COUNTA(G4:G31)</f>
        <v>28</v>
      </c>
      <c r="H32" s="22">
        <f aca="true" t="shared" si="3" ref="H32:S32">SUM(H4:H31)</f>
        <v>28795</v>
      </c>
      <c r="I32" s="22">
        <f t="shared" si="3"/>
        <v>70094</v>
      </c>
      <c r="J32" s="22">
        <f t="shared" si="3"/>
        <v>33078</v>
      </c>
      <c r="K32" s="22">
        <f t="shared" si="3"/>
        <v>37016</v>
      </c>
      <c r="L32" s="24">
        <f t="shared" si="3"/>
        <v>4328140</v>
      </c>
      <c r="M32" s="24">
        <f t="shared" si="3"/>
        <v>300997</v>
      </c>
      <c r="N32" s="24">
        <f t="shared" si="3"/>
        <v>56021</v>
      </c>
      <c r="O32" s="24">
        <f t="shared" si="3"/>
        <v>2010945</v>
      </c>
      <c r="P32" s="24">
        <f t="shared" si="3"/>
        <v>0</v>
      </c>
      <c r="Q32" s="24">
        <f t="shared" si="3"/>
        <v>2066966</v>
      </c>
      <c r="R32" s="24">
        <f t="shared" si="3"/>
        <v>0</v>
      </c>
      <c r="S32" s="24">
        <f t="shared" si="3"/>
        <v>1960177</v>
      </c>
      <c r="T32" s="25"/>
    </row>
    <row r="33" spans="1:20" s="10" customFormat="1" ht="11.25">
      <c r="A33" s="11"/>
      <c r="G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  <c r="T33" s="9"/>
    </row>
    <row r="34" spans="1:20" s="10" customFormat="1" ht="11.25">
      <c r="A34" s="11"/>
      <c r="G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9"/>
    </row>
    <row r="35" spans="1:20" s="10" customFormat="1" ht="11.25">
      <c r="A35" s="11"/>
      <c r="G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9"/>
    </row>
    <row r="36" spans="1:20" s="10" customFormat="1" ht="11.25">
      <c r="A36" s="11"/>
      <c r="G36" s="11"/>
      <c r="I36" s="11"/>
      <c r="J36" s="11"/>
      <c r="K36" s="11"/>
      <c r="L36" s="12"/>
      <c r="M36" s="12"/>
      <c r="N36" s="12"/>
      <c r="O36" s="12"/>
      <c r="P36" s="12"/>
      <c r="Q36" s="12"/>
      <c r="R36" s="12"/>
      <c r="S36" s="12"/>
      <c r="T36" s="9"/>
    </row>
    <row r="37" spans="1:20" s="10" customFormat="1" ht="11.25">
      <c r="A37" s="11"/>
      <c r="G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  <c r="T37" s="9"/>
    </row>
    <row r="38" spans="1:20" s="10" customFormat="1" ht="11.25">
      <c r="A38" s="11"/>
      <c r="G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  <c r="T38" s="9"/>
    </row>
    <row r="39" spans="1:20" s="10" customFormat="1" ht="11.25">
      <c r="A39" s="11"/>
      <c r="G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9"/>
    </row>
    <row r="40" spans="1:20" s="10" customFormat="1" ht="11.25">
      <c r="A40" s="11"/>
      <c r="G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  <c r="T40" s="9"/>
    </row>
    <row r="41" spans="1:20" s="10" customFormat="1" ht="11.25">
      <c r="A41" s="11"/>
      <c r="G41" s="11"/>
      <c r="I41" s="11"/>
      <c r="J41" s="11"/>
      <c r="K41" s="11"/>
      <c r="L41" s="12"/>
      <c r="M41" s="12"/>
      <c r="N41" s="12"/>
      <c r="O41" s="12"/>
      <c r="P41" s="12"/>
      <c r="Q41" s="12"/>
      <c r="R41" s="12"/>
      <c r="S41" s="12"/>
      <c r="T41" s="9"/>
    </row>
    <row r="42" spans="1:20" s="10" customFormat="1" ht="11.25">
      <c r="A42" s="11"/>
      <c r="G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  <c r="T42" s="9"/>
    </row>
    <row r="43" spans="1:20" s="10" customFormat="1" ht="11.25">
      <c r="A43" s="11"/>
      <c r="G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  <c r="T43" s="9"/>
    </row>
    <row r="44" spans="1:20" s="10" customFormat="1" ht="11.25">
      <c r="A44" s="11"/>
      <c r="G44" s="11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9"/>
    </row>
    <row r="45" spans="1:20" s="10" customFormat="1" ht="11.25">
      <c r="A45" s="11"/>
      <c r="G45" s="11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12"/>
      <c r="T45" s="9"/>
    </row>
    <row r="46" spans="1:20" s="10" customFormat="1" ht="11.25">
      <c r="A46" s="11"/>
      <c r="G46" s="11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2"/>
      <c r="T46" s="9"/>
    </row>
    <row r="47" spans="1:20" s="10" customFormat="1" ht="11.25">
      <c r="A47" s="11"/>
      <c r="G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9"/>
    </row>
    <row r="48" spans="1:20" s="10" customFormat="1" ht="11.25">
      <c r="A48" s="11"/>
      <c r="G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9"/>
    </row>
    <row r="49" spans="1:20" s="10" customFormat="1" ht="11.25">
      <c r="A49" s="11"/>
      <c r="G49" s="11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2"/>
      <c r="T49" s="9"/>
    </row>
    <row r="50" spans="1:20" s="10" customFormat="1" ht="11.25">
      <c r="A50" s="11"/>
      <c r="G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  <c r="T50" s="9"/>
    </row>
    <row r="51" spans="1:20" s="10" customFormat="1" ht="11.25">
      <c r="A51" s="11"/>
      <c r="G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9"/>
    </row>
    <row r="52" spans="1:20" s="10" customFormat="1" ht="11.25">
      <c r="A52" s="11"/>
      <c r="G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9"/>
    </row>
    <row r="53" spans="1:20" s="10" customFormat="1" ht="11.25">
      <c r="A53" s="11"/>
      <c r="G53" s="11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9"/>
    </row>
    <row r="54" spans="1:20" s="10" customFormat="1" ht="11.25">
      <c r="A54" s="11"/>
      <c r="G54" s="11"/>
      <c r="I54" s="11"/>
      <c r="J54" s="11"/>
      <c r="K54" s="11"/>
      <c r="L54" s="12"/>
      <c r="M54" s="12"/>
      <c r="N54" s="12"/>
      <c r="O54" s="12"/>
      <c r="P54" s="12"/>
      <c r="Q54" s="12"/>
      <c r="R54" s="12"/>
      <c r="S54" s="12"/>
      <c r="T54" s="9"/>
    </row>
    <row r="55" spans="1:20" s="10" customFormat="1" ht="11.25">
      <c r="A55" s="11"/>
      <c r="G55" s="11"/>
      <c r="I55" s="11"/>
      <c r="J55" s="11"/>
      <c r="K55" s="11"/>
      <c r="L55" s="12"/>
      <c r="M55" s="12"/>
      <c r="N55" s="12"/>
      <c r="O55" s="12"/>
      <c r="P55" s="12"/>
      <c r="Q55" s="12"/>
      <c r="R55" s="12"/>
      <c r="S55" s="12"/>
      <c r="T55" s="9"/>
    </row>
    <row r="56" spans="1:20" s="10" customFormat="1" ht="11.25">
      <c r="A56" s="11"/>
      <c r="G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9"/>
    </row>
    <row r="57" spans="1:20" s="10" customFormat="1" ht="11.25">
      <c r="A57" s="11"/>
      <c r="G57" s="11"/>
      <c r="I57" s="11"/>
      <c r="J57" s="11"/>
      <c r="K57" s="11"/>
      <c r="L57" s="12"/>
      <c r="M57" s="12"/>
      <c r="N57" s="12"/>
      <c r="O57" s="12"/>
      <c r="P57" s="12"/>
      <c r="Q57" s="12"/>
      <c r="R57" s="12"/>
      <c r="S57" s="12"/>
      <c r="T57" s="9"/>
    </row>
    <row r="58" spans="1:20" s="10" customFormat="1" ht="11.25">
      <c r="A58" s="11"/>
      <c r="G58" s="11"/>
      <c r="I58" s="11"/>
      <c r="J58" s="11"/>
      <c r="K58" s="11"/>
      <c r="L58" s="12"/>
      <c r="M58" s="12"/>
      <c r="N58" s="12"/>
      <c r="O58" s="12"/>
      <c r="P58" s="12"/>
      <c r="Q58" s="12"/>
      <c r="R58" s="12"/>
      <c r="S58" s="12"/>
      <c r="T58" s="9"/>
    </row>
    <row r="59" spans="1:20" s="10" customFormat="1" ht="11.25">
      <c r="A59" s="11"/>
      <c r="G59" s="11"/>
      <c r="I59" s="11"/>
      <c r="J59" s="11"/>
      <c r="K59" s="11"/>
      <c r="L59" s="12"/>
      <c r="M59" s="12"/>
      <c r="N59" s="12"/>
      <c r="O59" s="12"/>
      <c r="P59" s="12"/>
      <c r="Q59" s="12"/>
      <c r="R59" s="12"/>
      <c r="S59" s="12"/>
      <c r="T59" s="9"/>
    </row>
    <row r="60" spans="1:20" s="10" customFormat="1" ht="11.25">
      <c r="A60" s="11"/>
      <c r="G60" s="11"/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2"/>
      <c r="T60" s="9"/>
    </row>
    <row r="61" spans="1:20" s="10" customFormat="1" ht="11.25">
      <c r="A61" s="11"/>
      <c r="G61" s="11"/>
      <c r="I61" s="11"/>
      <c r="J61" s="11"/>
      <c r="K61" s="11"/>
      <c r="L61" s="12"/>
      <c r="M61" s="12"/>
      <c r="N61" s="12"/>
      <c r="O61" s="12"/>
      <c r="P61" s="12"/>
      <c r="Q61" s="12"/>
      <c r="R61" s="12"/>
      <c r="S61" s="12"/>
      <c r="T61" s="9"/>
    </row>
    <row r="62" spans="1:20" s="10" customFormat="1" ht="11.25">
      <c r="A62" s="11"/>
      <c r="G62" s="11"/>
      <c r="I62" s="11"/>
      <c r="J62" s="11"/>
      <c r="K62" s="11"/>
      <c r="L62" s="12"/>
      <c r="M62" s="12"/>
      <c r="N62" s="12"/>
      <c r="O62" s="12"/>
      <c r="P62" s="12"/>
      <c r="Q62" s="12"/>
      <c r="R62" s="12"/>
      <c r="S62" s="12"/>
      <c r="T62" s="9"/>
    </row>
    <row r="63" spans="1:20" s="10" customFormat="1" ht="11.25">
      <c r="A63" s="11"/>
      <c r="G63" s="11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2"/>
      <c r="T63" s="9"/>
    </row>
    <row r="64" spans="1:20" s="10" customFormat="1" ht="11.25">
      <c r="A64" s="11"/>
      <c r="G64" s="11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  <c r="T64" s="9"/>
    </row>
    <row r="65" spans="1:20" s="10" customFormat="1" ht="11.25">
      <c r="A65" s="11"/>
      <c r="G65" s="11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2"/>
      <c r="T65" s="9"/>
    </row>
    <row r="66" spans="1:20" s="10" customFormat="1" ht="11.25">
      <c r="A66" s="11"/>
      <c r="G66" s="11"/>
      <c r="I66" s="11"/>
      <c r="J66" s="11"/>
      <c r="K66" s="11"/>
      <c r="L66" s="12"/>
      <c r="M66" s="12"/>
      <c r="N66" s="12"/>
      <c r="O66" s="12"/>
      <c r="P66" s="12"/>
      <c r="Q66" s="12"/>
      <c r="R66" s="12"/>
      <c r="S66" s="12"/>
      <c r="T66" s="9"/>
    </row>
    <row r="67" spans="1:20" s="10" customFormat="1" ht="11.25">
      <c r="A67" s="11"/>
      <c r="G67" s="11"/>
      <c r="I67" s="11"/>
      <c r="J67" s="11"/>
      <c r="K67" s="11"/>
      <c r="L67" s="12"/>
      <c r="M67" s="12"/>
      <c r="N67" s="12"/>
      <c r="O67" s="12"/>
      <c r="P67" s="12"/>
      <c r="Q67" s="12"/>
      <c r="R67" s="12"/>
      <c r="S67" s="12"/>
      <c r="T67" s="9"/>
    </row>
    <row r="68" spans="1:20" s="10" customFormat="1" ht="11.25">
      <c r="A68" s="11"/>
      <c r="G68" s="11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2"/>
      <c r="T68" s="9"/>
    </row>
    <row r="69" spans="1:20" s="10" customFormat="1" ht="11.25">
      <c r="A69" s="11"/>
      <c r="G69" s="11"/>
      <c r="I69" s="11"/>
      <c r="J69" s="11"/>
      <c r="K69" s="11"/>
      <c r="L69" s="12"/>
      <c r="M69" s="12"/>
      <c r="N69" s="12"/>
      <c r="O69" s="12"/>
      <c r="P69" s="12"/>
      <c r="Q69" s="12"/>
      <c r="R69" s="12"/>
      <c r="S69" s="12"/>
      <c r="T69" s="9"/>
    </row>
    <row r="70" spans="1:20" s="10" customFormat="1" ht="11.25">
      <c r="A70" s="11"/>
      <c r="G70" s="11"/>
      <c r="I70" s="11"/>
      <c r="J70" s="11"/>
      <c r="K70" s="11"/>
      <c r="L70" s="12"/>
      <c r="M70" s="12"/>
      <c r="N70" s="12"/>
      <c r="O70" s="12"/>
      <c r="P70" s="12"/>
      <c r="Q70" s="12"/>
      <c r="R70" s="12"/>
      <c r="S70" s="12"/>
      <c r="T70" s="9"/>
    </row>
    <row r="71" spans="1:20" s="10" customFormat="1" ht="11.25">
      <c r="A71" s="11"/>
      <c r="G71" s="11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2"/>
      <c r="T71" s="9"/>
    </row>
    <row r="72" spans="1:20" s="10" customFormat="1" ht="11.25">
      <c r="A72" s="11"/>
      <c r="G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9"/>
    </row>
    <row r="73" spans="1:20" s="10" customFormat="1" ht="11.25">
      <c r="A73" s="11"/>
      <c r="G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  <c r="T73" s="9"/>
    </row>
    <row r="74" spans="1:20" s="10" customFormat="1" ht="11.25">
      <c r="A74" s="11"/>
      <c r="G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9"/>
    </row>
    <row r="75" spans="1:20" s="10" customFormat="1" ht="11.25">
      <c r="A75" s="11"/>
      <c r="G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  <c r="T75" s="9"/>
    </row>
    <row r="76" spans="1:20" s="10" customFormat="1" ht="11.25">
      <c r="A76" s="11"/>
      <c r="G76" s="11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2"/>
      <c r="T76" s="9"/>
    </row>
    <row r="77" spans="1:20" s="10" customFormat="1" ht="11.25">
      <c r="A77" s="11"/>
      <c r="G77" s="11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2"/>
      <c r="T77" s="9"/>
    </row>
    <row r="78" spans="1:20" s="10" customFormat="1" ht="11.25">
      <c r="A78" s="11"/>
      <c r="G78" s="11"/>
      <c r="I78" s="11"/>
      <c r="J78" s="11"/>
      <c r="K78" s="11"/>
      <c r="L78" s="12"/>
      <c r="M78" s="12"/>
      <c r="N78" s="12"/>
      <c r="O78" s="12"/>
      <c r="P78" s="12"/>
      <c r="Q78" s="12"/>
      <c r="R78" s="12"/>
      <c r="S78" s="12"/>
      <c r="T78" s="9"/>
    </row>
    <row r="79" spans="1:20" s="10" customFormat="1" ht="11.25">
      <c r="A79" s="11"/>
      <c r="G79" s="11"/>
      <c r="I79" s="11"/>
      <c r="J79" s="11"/>
      <c r="K79" s="11"/>
      <c r="L79" s="12"/>
      <c r="M79" s="12"/>
      <c r="N79" s="12"/>
      <c r="O79" s="12"/>
      <c r="P79" s="12"/>
      <c r="Q79" s="12"/>
      <c r="R79" s="12"/>
      <c r="S79" s="12"/>
      <c r="T79" s="9"/>
    </row>
    <row r="80" spans="1:20" s="10" customFormat="1" ht="11.25">
      <c r="A80" s="11"/>
      <c r="G80" s="11"/>
      <c r="I80" s="11"/>
      <c r="J80" s="11"/>
      <c r="K80" s="11"/>
      <c r="L80" s="12"/>
      <c r="M80" s="12"/>
      <c r="N80" s="12"/>
      <c r="O80" s="12"/>
      <c r="P80" s="12"/>
      <c r="Q80" s="12"/>
      <c r="R80" s="12"/>
      <c r="S80" s="12"/>
      <c r="T80" s="9"/>
    </row>
    <row r="81" spans="1:20" s="10" customFormat="1" ht="11.25">
      <c r="A81" s="11"/>
      <c r="G81" s="11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  <c r="T81" s="9"/>
    </row>
    <row r="82" spans="1:20" s="10" customFormat="1" ht="11.25">
      <c r="A82" s="11"/>
      <c r="G82" s="11"/>
      <c r="I82" s="11"/>
      <c r="J82" s="11"/>
      <c r="K82" s="11"/>
      <c r="L82" s="12"/>
      <c r="M82" s="12"/>
      <c r="N82" s="12"/>
      <c r="O82" s="12"/>
      <c r="P82" s="12"/>
      <c r="Q82" s="12"/>
      <c r="R82" s="12"/>
      <c r="S82" s="12"/>
      <c r="T82" s="9"/>
    </row>
    <row r="83" spans="1:20" s="10" customFormat="1" ht="11.25">
      <c r="A83" s="11"/>
      <c r="G83" s="11"/>
      <c r="I83" s="11"/>
      <c r="J83" s="11"/>
      <c r="K83" s="11"/>
      <c r="L83" s="12"/>
      <c r="M83" s="12"/>
      <c r="N83" s="12"/>
      <c r="O83" s="12"/>
      <c r="P83" s="12"/>
      <c r="Q83" s="12"/>
      <c r="R83" s="12"/>
      <c r="S83" s="12"/>
      <c r="T83" s="9"/>
    </row>
    <row r="84" spans="1:20" s="10" customFormat="1" ht="11.25">
      <c r="A84" s="11"/>
      <c r="G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  <c r="T84" s="9"/>
    </row>
    <row r="85" spans="1:20" s="10" customFormat="1" ht="11.25">
      <c r="A85" s="11"/>
      <c r="G85" s="11"/>
      <c r="I85" s="11"/>
      <c r="J85" s="11"/>
      <c r="K85" s="11"/>
      <c r="L85" s="12"/>
      <c r="M85" s="12"/>
      <c r="N85" s="12"/>
      <c r="O85" s="12"/>
      <c r="P85" s="12"/>
      <c r="Q85" s="12"/>
      <c r="R85" s="12"/>
      <c r="S85" s="12"/>
      <c r="T85" s="9"/>
    </row>
    <row r="86" spans="1:20" s="10" customFormat="1" ht="11.25">
      <c r="A86" s="11"/>
      <c r="G86" s="11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2"/>
      <c r="T86" s="9"/>
    </row>
    <row r="87" spans="1:20" s="10" customFormat="1" ht="11.25">
      <c r="A87" s="11"/>
      <c r="G87" s="11"/>
      <c r="I87" s="11"/>
      <c r="J87" s="11"/>
      <c r="K87" s="11"/>
      <c r="L87" s="12"/>
      <c r="M87" s="12"/>
      <c r="N87" s="12"/>
      <c r="O87" s="12"/>
      <c r="P87" s="12"/>
      <c r="Q87" s="12"/>
      <c r="R87" s="12"/>
      <c r="S87" s="12"/>
      <c r="T87" s="9"/>
    </row>
    <row r="88" spans="1:20" s="10" customFormat="1" ht="11.25">
      <c r="A88" s="11"/>
      <c r="G88" s="11"/>
      <c r="I88" s="11"/>
      <c r="J88" s="11"/>
      <c r="K88" s="11"/>
      <c r="L88" s="12"/>
      <c r="M88" s="12"/>
      <c r="N88" s="12"/>
      <c r="O88" s="12"/>
      <c r="P88" s="12"/>
      <c r="Q88" s="12"/>
      <c r="R88" s="12"/>
      <c r="S88" s="12"/>
      <c r="T88" s="9"/>
    </row>
    <row r="89" spans="1:20" s="10" customFormat="1" ht="11.25">
      <c r="A89" s="11"/>
      <c r="G89" s="11"/>
      <c r="I89" s="11"/>
      <c r="J89" s="11"/>
      <c r="K89" s="11"/>
      <c r="L89" s="12"/>
      <c r="M89" s="12"/>
      <c r="N89" s="12"/>
      <c r="O89" s="12"/>
      <c r="P89" s="12"/>
      <c r="Q89" s="12"/>
      <c r="R89" s="12"/>
      <c r="S89" s="12"/>
      <c r="T89" s="9"/>
    </row>
    <row r="90" spans="1:20" s="10" customFormat="1" ht="11.25">
      <c r="A90" s="11"/>
      <c r="G90" s="11"/>
      <c r="I90" s="11"/>
      <c r="J90" s="11"/>
      <c r="K90" s="11"/>
      <c r="L90" s="12"/>
      <c r="M90" s="12"/>
      <c r="N90" s="12"/>
      <c r="O90" s="12"/>
      <c r="P90" s="12"/>
      <c r="Q90" s="12"/>
      <c r="R90" s="12"/>
      <c r="S90" s="12"/>
      <c r="T90" s="9"/>
    </row>
    <row r="91" spans="1:20" s="10" customFormat="1" ht="11.25">
      <c r="A91" s="11"/>
      <c r="G91" s="11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2"/>
      <c r="T91" s="9"/>
    </row>
    <row r="92" spans="1:20" s="10" customFormat="1" ht="11.25">
      <c r="A92" s="11"/>
      <c r="G92" s="11"/>
      <c r="I92" s="11"/>
      <c r="J92" s="11"/>
      <c r="K92" s="11"/>
      <c r="L92" s="12"/>
      <c r="M92" s="12"/>
      <c r="N92" s="12"/>
      <c r="O92" s="12"/>
      <c r="P92" s="12"/>
      <c r="Q92" s="12"/>
      <c r="R92" s="12"/>
      <c r="S92" s="12"/>
      <c r="T92" s="9"/>
    </row>
    <row r="93" spans="1:20" s="10" customFormat="1" ht="11.25">
      <c r="A93" s="11"/>
      <c r="G93" s="11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2"/>
      <c r="T93" s="9"/>
    </row>
    <row r="94" spans="1:20" s="10" customFormat="1" ht="11.25">
      <c r="A94" s="11"/>
      <c r="G94" s="11"/>
      <c r="I94" s="11"/>
      <c r="J94" s="11"/>
      <c r="K94" s="11"/>
      <c r="L94" s="12"/>
      <c r="M94" s="12"/>
      <c r="N94" s="12"/>
      <c r="O94" s="12"/>
      <c r="P94" s="12"/>
      <c r="Q94" s="12"/>
      <c r="R94" s="12"/>
      <c r="S94" s="12"/>
      <c r="T94" s="9"/>
    </row>
    <row r="95" spans="1:20" s="10" customFormat="1" ht="11.25">
      <c r="A95" s="11"/>
      <c r="G95" s="11"/>
      <c r="I95" s="11"/>
      <c r="J95" s="11"/>
      <c r="K95" s="11"/>
      <c r="L95" s="12"/>
      <c r="M95" s="12"/>
      <c r="N95" s="12"/>
      <c r="O95" s="12"/>
      <c r="P95" s="12"/>
      <c r="Q95" s="12"/>
      <c r="R95" s="12"/>
      <c r="S95" s="12"/>
      <c r="T95" s="9"/>
    </row>
    <row r="96" spans="1:20" s="10" customFormat="1" ht="11.25">
      <c r="A96" s="11"/>
      <c r="G96" s="11"/>
      <c r="I96" s="11"/>
      <c r="J96" s="11"/>
      <c r="K96" s="11"/>
      <c r="L96" s="12"/>
      <c r="M96" s="12"/>
      <c r="N96" s="12"/>
      <c r="O96" s="12"/>
      <c r="P96" s="12"/>
      <c r="Q96" s="12"/>
      <c r="R96" s="12"/>
      <c r="S96" s="12"/>
      <c r="T96" s="9"/>
    </row>
    <row r="97" spans="1:20" s="10" customFormat="1" ht="11.25">
      <c r="A97" s="11"/>
      <c r="G97" s="11"/>
      <c r="I97" s="11"/>
      <c r="J97" s="11"/>
      <c r="K97" s="11"/>
      <c r="L97" s="12"/>
      <c r="M97" s="12"/>
      <c r="N97" s="12"/>
      <c r="O97" s="12"/>
      <c r="P97" s="12"/>
      <c r="Q97" s="12"/>
      <c r="R97" s="12"/>
      <c r="S97" s="12"/>
      <c r="T97" s="9"/>
    </row>
    <row r="98" spans="1:20" s="10" customFormat="1" ht="11.25">
      <c r="A98" s="11"/>
      <c r="G98" s="11"/>
      <c r="I98" s="11"/>
      <c r="J98" s="11"/>
      <c r="K98" s="11"/>
      <c r="L98" s="12"/>
      <c r="M98" s="12"/>
      <c r="N98" s="12"/>
      <c r="O98" s="12"/>
      <c r="P98" s="12"/>
      <c r="Q98" s="12"/>
      <c r="R98" s="12"/>
      <c r="S98" s="12"/>
      <c r="T98" s="9"/>
    </row>
    <row r="99" spans="1:20" s="10" customFormat="1" ht="11.25">
      <c r="A99" s="11"/>
      <c r="G99" s="11"/>
      <c r="I99" s="11"/>
      <c r="J99" s="11"/>
      <c r="K99" s="11"/>
      <c r="L99" s="12"/>
      <c r="M99" s="12"/>
      <c r="N99" s="12"/>
      <c r="O99" s="12"/>
      <c r="P99" s="12"/>
      <c r="Q99" s="12"/>
      <c r="R99" s="12"/>
      <c r="S99" s="12"/>
      <c r="T99" s="9"/>
    </row>
    <row r="100" spans="1:20" s="10" customFormat="1" ht="11.25">
      <c r="A100" s="11"/>
      <c r="G100" s="11"/>
      <c r="I100" s="11"/>
      <c r="J100" s="11"/>
      <c r="K100" s="11"/>
      <c r="L100" s="12"/>
      <c r="M100" s="12"/>
      <c r="N100" s="12"/>
      <c r="O100" s="12"/>
      <c r="P100" s="12"/>
      <c r="Q100" s="12"/>
      <c r="R100" s="12"/>
      <c r="S100" s="12"/>
      <c r="T100" s="9"/>
    </row>
    <row r="101" spans="1:20" s="10" customFormat="1" ht="11.25">
      <c r="A101" s="11"/>
      <c r="G101" s="11"/>
      <c r="I101" s="11"/>
      <c r="J101" s="11"/>
      <c r="K101" s="11"/>
      <c r="L101" s="12"/>
      <c r="M101" s="12"/>
      <c r="N101" s="12"/>
      <c r="O101" s="12"/>
      <c r="P101" s="12"/>
      <c r="Q101" s="12"/>
      <c r="R101" s="12"/>
      <c r="S101" s="12"/>
      <c r="T101" s="9"/>
    </row>
    <row r="102" spans="1:20" s="10" customFormat="1" ht="11.25">
      <c r="A102" s="11"/>
      <c r="G102" s="11"/>
      <c r="I102" s="11"/>
      <c r="J102" s="11"/>
      <c r="K102" s="11"/>
      <c r="L102" s="12"/>
      <c r="M102" s="12"/>
      <c r="N102" s="12"/>
      <c r="O102" s="12"/>
      <c r="P102" s="12"/>
      <c r="Q102" s="12"/>
      <c r="R102" s="12"/>
      <c r="S102" s="12"/>
      <c r="T102" s="9"/>
    </row>
    <row r="103" spans="1:20" s="10" customFormat="1" ht="11.25">
      <c r="A103" s="11"/>
      <c r="G103" s="11"/>
      <c r="I103" s="11"/>
      <c r="J103" s="11"/>
      <c r="K103" s="11"/>
      <c r="L103" s="12"/>
      <c r="M103" s="12"/>
      <c r="N103" s="12"/>
      <c r="O103" s="12"/>
      <c r="P103" s="12"/>
      <c r="Q103" s="12"/>
      <c r="R103" s="12"/>
      <c r="S103" s="12"/>
      <c r="T103" s="9"/>
    </row>
    <row r="104" spans="1:20" s="10" customFormat="1" ht="11.25">
      <c r="A104" s="11"/>
      <c r="G104" s="11"/>
      <c r="I104" s="11"/>
      <c r="J104" s="11"/>
      <c r="K104" s="11"/>
      <c r="L104" s="12"/>
      <c r="M104" s="12"/>
      <c r="N104" s="12"/>
      <c r="O104" s="12"/>
      <c r="P104" s="12"/>
      <c r="Q104" s="12"/>
      <c r="R104" s="12"/>
      <c r="S104" s="12"/>
      <c r="T104" s="9"/>
    </row>
    <row r="105" spans="1:20" s="10" customFormat="1" ht="11.25">
      <c r="A105" s="11"/>
      <c r="G105" s="11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2"/>
      <c r="T105" s="9"/>
    </row>
    <row r="106" spans="1:20" s="10" customFormat="1" ht="11.25">
      <c r="A106" s="11"/>
      <c r="G106" s="11"/>
      <c r="I106" s="11"/>
      <c r="J106" s="11"/>
      <c r="K106" s="11"/>
      <c r="L106" s="12"/>
      <c r="M106" s="12"/>
      <c r="N106" s="12"/>
      <c r="O106" s="12"/>
      <c r="P106" s="12"/>
      <c r="Q106" s="12"/>
      <c r="R106" s="12"/>
      <c r="S106" s="12"/>
      <c r="T106" s="9"/>
    </row>
    <row r="107" spans="1:20" s="10" customFormat="1" ht="11.25">
      <c r="A107" s="11"/>
      <c r="G107" s="11"/>
      <c r="I107" s="11"/>
      <c r="J107" s="11"/>
      <c r="K107" s="11"/>
      <c r="L107" s="12"/>
      <c r="M107" s="12"/>
      <c r="N107" s="12"/>
      <c r="O107" s="12"/>
      <c r="P107" s="12"/>
      <c r="Q107" s="12"/>
      <c r="R107" s="12"/>
      <c r="S107" s="12"/>
      <c r="T107" s="9"/>
    </row>
    <row r="108" spans="1:20" s="10" customFormat="1" ht="11.25">
      <c r="A108" s="11"/>
      <c r="G108" s="11"/>
      <c r="I108" s="11"/>
      <c r="J108" s="11"/>
      <c r="K108" s="11"/>
      <c r="L108" s="12"/>
      <c r="M108" s="12"/>
      <c r="N108" s="12"/>
      <c r="O108" s="12"/>
      <c r="P108" s="12"/>
      <c r="Q108" s="12"/>
      <c r="R108" s="12"/>
      <c r="S108" s="12"/>
      <c r="T108" s="9"/>
    </row>
    <row r="109" spans="1:20" s="10" customFormat="1" ht="11.25">
      <c r="A109" s="11"/>
      <c r="G109" s="11"/>
      <c r="I109" s="11"/>
      <c r="J109" s="11"/>
      <c r="K109" s="11"/>
      <c r="L109" s="12"/>
      <c r="M109" s="12"/>
      <c r="N109" s="12"/>
      <c r="O109" s="12"/>
      <c r="P109" s="12"/>
      <c r="Q109" s="12"/>
      <c r="R109" s="12"/>
      <c r="S109" s="12"/>
      <c r="T109" s="9"/>
    </row>
    <row r="110" spans="1:20" s="10" customFormat="1" ht="11.25">
      <c r="A110" s="11"/>
      <c r="G110" s="11"/>
      <c r="I110" s="11"/>
      <c r="J110" s="11"/>
      <c r="K110" s="11"/>
      <c r="L110" s="12"/>
      <c r="M110" s="12"/>
      <c r="N110" s="12"/>
      <c r="O110" s="12"/>
      <c r="P110" s="12"/>
      <c r="Q110" s="12"/>
      <c r="R110" s="12"/>
      <c r="S110" s="12"/>
      <c r="T110" s="9"/>
    </row>
    <row r="111" spans="1:20" s="10" customFormat="1" ht="11.25">
      <c r="A111" s="11"/>
      <c r="G111" s="11"/>
      <c r="I111" s="11"/>
      <c r="J111" s="11"/>
      <c r="K111" s="11"/>
      <c r="L111" s="12"/>
      <c r="M111" s="12"/>
      <c r="N111" s="12"/>
      <c r="O111" s="12"/>
      <c r="P111" s="12"/>
      <c r="Q111" s="12"/>
      <c r="R111" s="12"/>
      <c r="S111" s="12"/>
      <c r="T111" s="9"/>
    </row>
    <row r="112" spans="1:20" s="10" customFormat="1" ht="11.25">
      <c r="A112" s="11"/>
      <c r="G112" s="11"/>
      <c r="I112" s="11"/>
      <c r="J112" s="11"/>
      <c r="K112" s="11"/>
      <c r="L112" s="12"/>
      <c r="M112" s="12"/>
      <c r="N112" s="12"/>
      <c r="O112" s="12"/>
      <c r="P112" s="12"/>
      <c r="Q112" s="12"/>
      <c r="R112" s="12"/>
      <c r="S112" s="12"/>
      <c r="T112" s="9"/>
    </row>
    <row r="113" spans="1:20" s="10" customFormat="1" ht="11.25">
      <c r="A113" s="11"/>
      <c r="G113" s="11"/>
      <c r="I113" s="11"/>
      <c r="J113" s="11"/>
      <c r="K113" s="11"/>
      <c r="L113" s="12"/>
      <c r="M113" s="12"/>
      <c r="N113" s="12"/>
      <c r="O113" s="12"/>
      <c r="P113" s="12"/>
      <c r="Q113" s="12"/>
      <c r="R113" s="12"/>
      <c r="S113" s="12"/>
      <c r="T113" s="9"/>
    </row>
    <row r="114" spans="1:20" s="10" customFormat="1" ht="11.25">
      <c r="A114" s="11"/>
      <c r="G114" s="11"/>
      <c r="I114" s="11"/>
      <c r="J114" s="11"/>
      <c r="K114" s="11"/>
      <c r="L114" s="12"/>
      <c r="M114" s="12"/>
      <c r="N114" s="12"/>
      <c r="O114" s="12"/>
      <c r="P114" s="12"/>
      <c r="Q114" s="12"/>
      <c r="R114" s="12"/>
      <c r="S114" s="12"/>
      <c r="T114" s="9"/>
    </row>
    <row r="115" spans="1:20" s="10" customFormat="1" ht="11.25">
      <c r="A115" s="11"/>
      <c r="G115" s="11"/>
      <c r="I115" s="11"/>
      <c r="J115" s="11"/>
      <c r="K115" s="11"/>
      <c r="L115" s="12"/>
      <c r="M115" s="12"/>
      <c r="N115" s="12"/>
      <c r="O115" s="12"/>
      <c r="P115" s="12"/>
      <c r="Q115" s="12"/>
      <c r="R115" s="12"/>
      <c r="S115" s="12"/>
      <c r="T115" s="9"/>
    </row>
    <row r="116" spans="1:20" s="10" customFormat="1" ht="11.25">
      <c r="A116" s="11"/>
      <c r="G116" s="11"/>
      <c r="I116" s="11"/>
      <c r="J116" s="11"/>
      <c r="K116" s="11"/>
      <c r="L116" s="12"/>
      <c r="M116" s="12"/>
      <c r="N116" s="12"/>
      <c r="O116" s="12"/>
      <c r="P116" s="12"/>
      <c r="Q116" s="12"/>
      <c r="R116" s="12"/>
      <c r="S116" s="12"/>
      <c r="T116" s="9"/>
    </row>
    <row r="117" spans="1:20" s="10" customFormat="1" ht="11.25">
      <c r="A117" s="11"/>
      <c r="G117" s="11"/>
      <c r="I117" s="11"/>
      <c r="J117" s="11"/>
      <c r="K117" s="11"/>
      <c r="L117" s="12"/>
      <c r="M117" s="12"/>
      <c r="N117" s="12"/>
      <c r="O117" s="12"/>
      <c r="P117" s="12"/>
      <c r="Q117" s="12"/>
      <c r="R117" s="12"/>
      <c r="S117" s="12"/>
      <c r="T117" s="9"/>
    </row>
    <row r="118" spans="1:20" s="10" customFormat="1" ht="11.25">
      <c r="A118" s="11"/>
      <c r="G118" s="11"/>
      <c r="I118" s="11"/>
      <c r="J118" s="11"/>
      <c r="K118" s="11"/>
      <c r="L118" s="12"/>
      <c r="M118" s="12"/>
      <c r="N118" s="12"/>
      <c r="O118" s="12"/>
      <c r="P118" s="12"/>
      <c r="Q118" s="12"/>
      <c r="R118" s="12"/>
      <c r="S118" s="12"/>
      <c r="T118" s="9"/>
    </row>
    <row r="119" spans="1:20" s="10" customFormat="1" ht="11.25">
      <c r="A119" s="11"/>
      <c r="G119" s="11"/>
      <c r="I119" s="11"/>
      <c r="J119" s="11"/>
      <c r="K119" s="11"/>
      <c r="L119" s="12"/>
      <c r="M119" s="12"/>
      <c r="N119" s="12"/>
      <c r="O119" s="12"/>
      <c r="P119" s="12"/>
      <c r="Q119" s="12"/>
      <c r="R119" s="12"/>
      <c r="S119" s="12"/>
      <c r="T119" s="9"/>
    </row>
    <row r="120" spans="1:20" s="10" customFormat="1" ht="11.25">
      <c r="A120" s="11"/>
      <c r="G120" s="11"/>
      <c r="I120" s="11"/>
      <c r="J120" s="11"/>
      <c r="K120" s="11"/>
      <c r="L120" s="12"/>
      <c r="M120" s="12"/>
      <c r="N120" s="12"/>
      <c r="O120" s="12"/>
      <c r="P120" s="12"/>
      <c r="Q120" s="12"/>
      <c r="R120" s="12"/>
      <c r="S120" s="12"/>
      <c r="T120" s="9"/>
    </row>
    <row r="121" spans="1:20" s="10" customFormat="1" ht="11.25">
      <c r="A121" s="11"/>
      <c r="G121" s="11"/>
      <c r="I121" s="11"/>
      <c r="J121" s="11"/>
      <c r="K121" s="11"/>
      <c r="L121" s="12"/>
      <c r="M121" s="12"/>
      <c r="N121" s="12"/>
      <c r="O121" s="12"/>
      <c r="P121" s="12"/>
      <c r="Q121" s="12"/>
      <c r="R121" s="12"/>
      <c r="S121" s="12"/>
      <c r="T121" s="9"/>
    </row>
    <row r="122" spans="1:20" s="10" customFormat="1" ht="11.25">
      <c r="A122" s="11"/>
      <c r="G122" s="11"/>
      <c r="I122" s="11"/>
      <c r="J122" s="11"/>
      <c r="K122" s="11"/>
      <c r="L122" s="12"/>
      <c r="M122" s="12"/>
      <c r="N122" s="12"/>
      <c r="O122" s="12"/>
      <c r="P122" s="12"/>
      <c r="Q122" s="12"/>
      <c r="R122" s="12"/>
      <c r="S122" s="12"/>
      <c r="T122" s="9"/>
    </row>
    <row r="123" spans="1:20" s="10" customFormat="1" ht="11.25">
      <c r="A123" s="11"/>
      <c r="G123" s="11"/>
      <c r="I123" s="11"/>
      <c r="J123" s="11"/>
      <c r="K123" s="11"/>
      <c r="L123" s="12"/>
      <c r="M123" s="12"/>
      <c r="N123" s="12"/>
      <c r="O123" s="12"/>
      <c r="P123" s="12"/>
      <c r="Q123" s="12"/>
      <c r="R123" s="12"/>
      <c r="S123" s="12"/>
      <c r="T123" s="9"/>
    </row>
    <row r="124" spans="1:20" s="10" customFormat="1" ht="11.25">
      <c r="A124" s="11"/>
      <c r="G124" s="11"/>
      <c r="I124" s="11"/>
      <c r="J124" s="11"/>
      <c r="K124" s="11"/>
      <c r="L124" s="12"/>
      <c r="M124" s="12"/>
      <c r="N124" s="12"/>
      <c r="O124" s="12"/>
      <c r="P124" s="12"/>
      <c r="Q124" s="12"/>
      <c r="R124" s="12"/>
      <c r="S124" s="12"/>
      <c r="T124" s="9"/>
    </row>
    <row r="125" spans="1:20" s="10" customFormat="1" ht="11.25">
      <c r="A125" s="11"/>
      <c r="G125" s="11"/>
      <c r="I125" s="11"/>
      <c r="J125" s="11"/>
      <c r="K125" s="11"/>
      <c r="L125" s="12"/>
      <c r="M125" s="12"/>
      <c r="N125" s="12"/>
      <c r="O125" s="12"/>
      <c r="P125" s="12"/>
      <c r="Q125" s="12"/>
      <c r="R125" s="12"/>
      <c r="S125" s="12"/>
      <c r="T125" s="9"/>
    </row>
    <row r="126" spans="1:20" s="10" customFormat="1" ht="11.25">
      <c r="A126" s="11"/>
      <c r="G126" s="11"/>
      <c r="I126" s="11"/>
      <c r="J126" s="11"/>
      <c r="K126" s="11"/>
      <c r="L126" s="12"/>
      <c r="M126" s="12"/>
      <c r="N126" s="12"/>
      <c r="O126" s="12"/>
      <c r="P126" s="12"/>
      <c r="Q126" s="12"/>
      <c r="R126" s="12"/>
      <c r="S126" s="12"/>
      <c r="T126" s="9"/>
    </row>
    <row r="127" spans="1:20" s="10" customFormat="1" ht="11.25">
      <c r="A127" s="11"/>
      <c r="G127" s="11"/>
      <c r="I127" s="11"/>
      <c r="J127" s="11"/>
      <c r="K127" s="11"/>
      <c r="L127" s="12"/>
      <c r="M127" s="12"/>
      <c r="N127" s="12"/>
      <c r="O127" s="12"/>
      <c r="P127" s="12"/>
      <c r="Q127" s="12"/>
      <c r="R127" s="12"/>
      <c r="S127" s="12"/>
      <c r="T127" s="9"/>
    </row>
    <row r="128" spans="1:20" s="10" customFormat="1" ht="11.25">
      <c r="A128" s="11"/>
      <c r="G128" s="11"/>
      <c r="I128" s="11"/>
      <c r="J128" s="11"/>
      <c r="K128" s="11"/>
      <c r="L128" s="12"/>
      <c r="M128" s="12"/>
      <c r="N128" s="12"/>
      <c r="O128" s="12"/>
      <c r="P128" s="12"/>
      <c r="Q128" s="12"/>
      <c r="R128" s="12"/>
      <c r="S128" s="12"/>
      <c r="T128" s="9"/>
    </row>
    <row r="129" spans="1:20" s="10" customFormat="1" ht="11.25">
      <c r="A129" s="11"/>
      <c r="G129" s="11"/>
      <c r="I129" s="11"/>
      <c r="J129" s="11"/>
      <c r="K129" s="11"/>
      <c r="L129" s="12"/>
      <c r="M129" s="12"/>
      <c r="N129" s="12"/>
      <c r="O129" s="12"/>
      <c r="P129" s="12"/>
      <c r="Q129" s="12"/>
      <c r="R129" s="12"/>
      <c r="S129" s="12"/>
      <c r="T129" s="9"/>
    </row>
    <row r="130" spans="1:20" s="10" customFormat="1" ht="11.25">
      <c r="A130" s="11"/>
      <c r="G130" s="11"/>
      <c r="I130" s="11"/>
      <c r="J130" s="11"/>
      <c r="K130" s="11"/>
      <c r="L130" s="12"/>
      <c r="M130" s="12"/>
      <c r="N130" s="12"/>
      <c r="O130" s="12"/>
      <c r="P130" s="12"/>
      <c r="Q130" s="12"/>
      <c r="R130" s="12"/>
      <c r="S130" s="12"/>
      <c r="T130" s="9"/>
    </row>
    <row r="131" spans="1:20" s="10" customFormat="1" ht="11.25">
      <c r="A131" s="11"/>
      <c r="G131" s="11"/>
      <c r="I131" s="11"/>
      <c r="J131" s="11"/>
      <c r="K131" s="11"/>
      <c r="L131" s="12"/>
      <c r="M131" s="12"/>
      <c r="N131" s="12"/>
      <c r="O131" s="12"/>
      <c r="P131" s="12"/>
      <c r="Q131" s="12"/>
      <c r="R131" s="12"/>
      <c r="S131" s="12"/>
      <c r="T131" s="9"/>
    </row>
    <row r="132" spans="1:20" s="10" customFormat="1" ht="11.25">
      <c r="A132" s="11"/>
      <c r="G132" s="11"/>
      <c r="I132" s="11"/>
      <c r="J132" s="11"/>
      <c r="K132" s="11"/>
      <c r="L132" s="12"/>
      <c r="M132" s="12"/>
      <c r="N132" s="12"/>
      <c r="O132" s="12"/>
      <c r="P132" s="12"/>
      <c r="Q132" s="12"/>
      <c r="R132" s="12"/>
      <c r="S132" s="12"/>
      <c r="T132" s="9"/>
    </row>
    <row r="133" spans="1:20" s="10" customFormat="1" ht="11.25">
      <c r="A133" s="11"/>
      <c r="G133" s="11"/>
      <c r="I133" s="11"/>
      <c r="J133" s="11"/>
      <c r="K133" s="11"/>
      <c r="L133" s="12"/>
      <c r="M133" s="12"/>
      <c r="N133" s="12"/>
      <c r="O133" s="12"/>
      <c r="P133" s="12"/>
      <c r="Q133" s="12"/>
      <c r="R133" s="12"/>
      <c r="S133" s="12"/>
      <c r="T133" s="9"/>
    </row>
    <row r="134" spans="1:20" s="10" customFormat="1" ht="11.25">
      <c r="A134" s="11"/>
      <c r="G134" s="11"/>
      <c r="I134" s="11"/>
      <c r="J134" s="11"/>
      <c r="K134" s="11"/>
      <c r="L134" s="12"/>
      <c r="M134" s="12"/>
      <c r="N134" s="12"/>
      <c r="O134" s="12"/>
      <c r="P134" s="12"/>
      <c r="Q134" s="12"/>
      <c r="R134" s="12"/>
      <c r="S134" s="12"/>
      <c r="T134" s="9"/>
    </row>
    <row r="135" spans="1:20" s="10" customFormat="1" ht="11.25">
      <c r="A135" s="11"/>
      <c r="G135" s="11"/>
      <c r="I135" s="11"/>
      <c r="J135" s="11"/>
      <c r="K135" s="11"/>
      <c r="L135" s="12"/>
      <c r="M135" s="12"/>
      <c r="N135" s="12"/>
      <c r="O135" s="12"/>
      <c r="P135" s="12"/>
      <c r="Q135" s="12"/>
      <c r="R135" s="12"/>
      <c r="S135" s="12"/>
      <c r="T135" s="9"/>
    </row>
    <row r="136" spans="1:20" s="10" customFormat="1" ht="11.25">
      <c r="A136" s="11"/>
      <c r="B136" s="9"/>
      <c r="C136" s="9"/>
      <c r="D136" s="9"/>
      <c r="E136" s="9"/>
      <c r="G136" s="11"/>
      <c r="I136" s="11"/>
      <c r="J136" s="11"/>
      <c r="K136" s="11"/>
      <c r="L136" s="12"/>
      <c r="M136" s="12"/>
      <c r="N136" s="12"/>
      <c r="O136" s="12"/>
      <c r="P136" s="12"/>
      <c r="Q136" s="12"/>
      <c r="R136" s="12"/>
      <c r="S136" s="12"/>
      <c r="T136" s="9"/>
    </row>
    <row r="137" spans="1:20" s="10" customFormat="1" ht="11.25">
      <c r="A137" s="11"/>
      <c r="B137" s="9"/>
      <c r="C137" s="9"/>
      <c r="D137" s="9"/>
      <c r="E137" s="9"/>
      <c r="G137" s="11"/>
      <c r="I137" s="11"/>
      <c r="J137" s="11"/>
      <c r="K137" s="11"/>
      <c r="L137" s="12"/>
      <c r="M137" s="12"/>
      <c r="N137" s="12"/>
      <c r="O137" s="12"/>
      <c r="P137" s="12"/>
      <c r="Q137" s="12"/>
      <c r="R137" s="12"/>
      <c r="S137" s="12"/>
      <c r="T137" s="9"/>
    </row>
    <row r="138" spans="1:20" s="10" customFormat="1" ht="11.25">
      <c r="A138" s="11"/>
      <c r="B138" s="9"/>
      <c r="C138" s="9"/>
      <c r="D138" s="9"/>
      <c r="E138" s="9"/>
      <c r="G138" s="11"/>
      <c r="I138" s="11"/>
      <c r="J138" s="11"/>
      <c r="K138" s="11"/>
      <c r="L138" s="12"/>
      <c r="M138" s="12"/>
      <c r="N138" s="12"/>
      <c r="O138" s="12"/>
      <c r="P138" s="12"/>
      <c r="Q138" s="12"/>
      <c r="R138" s="12"/>
      <c r="S138" s="12"/>
      <c r="T138" s="9"/>
    </row>
    <row r="139" spans="1:20" s="10" customFormat="1" ht="11.25">
      <c r="A139" s="11"/>
      <c r="B139" s="9"/>
      <c r="C139" s="9"/>
      <c r="D139" s="9"/>
      <c r="E139" s="9"/>
      <c r="G139" s="11"/>
      <c r="I139" s="11"/>
      <c r="J139" s="11"/>
      <c r="K139" s="11"/>
      <c r="L139" s="12"/>
      <c r="M139" s="12"/>
      <c r="N139" s="12"/>
      <c r="O139" s="12"/>
      <c r="P139" s="12"/>
      <c r="Q139" s="12"/>
      <c r="R139" s="12"/>
      <c r="S139" s="12"/>
      <c r="T139" s="9"/>
    </row>
    <row r="140" spans="1:20" s="10" customFormat="1" ht="11.25">
      <c r="A140" s="11"/>
      <c r="B140" s="9"/>
      <c r="C140" s="9"/>
      <c r="D140" s="9"/>
      <c r="E140" s="9"/>
      <c r="G140" s="11"/>
      <c r="I140" s="11"/>
      <c r="J140" s="11"/>
      <c r="K140" s="11"/>
      <c r="L140" s="12"/>
      <c r="M140" s="12"/>
      <c r="N140" s="12"/>
      <c r="O140" s="12"/>
      <c r="P140" s="12"/>
      <c r="Q140" s="12"/>
      <c r="R140" s="12"/>
      <c r="S140" s="12"/>
      <c r="T140" s="9"/>
    </row>
    <row r="141" spans="1:20" s="10" customFormat="1" ht="11.25">
      <c r="A141" s="11"/>
      <c r="B141" s="9"/>
      <c r="C141" s="9"/>
      <c r="D141" s="9"/>
      <c r="E141" s="9"/>
      <c r="G141" s="11"/>
      <c r="I141" s="11"/>
      <c r="J141" s="11"/>
      <c r="K141" s="11"/>
      <c r="L141" s="12"/>
      <c r="M141" s="12"/>
      <c r="N141" s="12"/>
      <c r="O141" s="12"/>
      <c r="P141" s="12"/>
      <c r="Q141" s="12"/>
      <c r="R141" s="12"/>
      <c r="S141" s="12"/>
      <c r="T141" s="9"/>
    </row>
    <row r="142" spans="1:20" s="10" customFormat="1" ht="11.25">
      <c r="A142" s="11"/>
      <c r="B142" s="9"/>
      <c r="C142" s="9"/>
      <c r="D142" s="9"/>
      <c r="E142" s="9"/>
      <c r="G142" s="11"/>
      <c r="I142" s="11"/>
      <c r="J142" s="11"/>
      <c r="K142" s="11"/>
      <c r="L142" s="12"/>
      <c r="M142" s="12"/>
      <c r="N142" s="12"/>
      <c r="O142" s="12"/>
      <c r="P142" s="12"/>
      <c r="Q142" s="12"/>
      <c r="R142" s="12"/>
      <c r="S142" s="12"/>
      <c r="T142" s="9"/>
    </row>
    <row r="143" spans="1:20" s="10" customFormat="1" ht="11.25">
      <c r="A143" s="11"/>
      <c r="B143" s="9"/>
      <c r="C143" s="9"/>
      <c r="D143" s="9"/>
      <c r="E143" s="9"/>
      <c r="G143" s="11"/>
      <c r="I143" s="11"/>
      <c r="J143" s="11"/>
      <c r="K143" s="11"/>
      <c r="L143" s="12"/>
      <c r="M143" s="12"/>
      <c r="N143" s="12"/>
      <c r="O143" s="12"/>
      <c r="P143" s="12"/>
      <c r="Q143" s="12"/>
      <c r="R143" s="12"/>
      <c r="S143" s="12"/>
      <c r="T143" s="9"/>
    </row>
    <row r="144" spans="1:20" s="10" customFormat="1" ht="11.25">
      <c r="A144" s="11"/>
      <c r="B144" s="9"/>
      <c r="C144" s="9"/>
      <c r="D144" s="9"/>
      <c r="E144" s="9"/>
      <c r="G144" s="11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2"/>
      <c r="T144" s="9"/>
    </row>
    <row r="145" spans="1:20" s="10" customFormat="1" ht="11.25">
      <c r="A145" s="11"/>
      <c r="B145" s="9"/>
      <c r="C145" s="9"/>
      <c r="D145" s="9"/>
      <c r="E145" s="9"/>
      <c r="G145" s="11"/>
      <c r="I145" s="11"/>
      <c r="J145" s="11"/>
      <c r="K145" s="11"/>
      <c r="L145" s="12"/>
      <c r="M145" s="12"/>
      <c r="N145" s="12"/>
      <c r="O145" s="12"/>
      <c r="P145" s="12"/>
      <c r="Q145" s="12"/>
      <c r="R145" s="12"/>
      <c r="S145" s="12"/>
      <c r="T145" s="9"/>
    </row>
    <row r="146" spans="1:20" s="10" customFormat="1" ht="11.25">
      <c r="A146" s="11"/>
      <c r="B146" s="9"/>
      <c r="C146" s="9"/>
      <c r="D146" s="9"/>
      <c r="E146" s="9"/>
      <c r="G146" s="11"/>
      <c r="I146" s="11"/>
      <c r="J146" s="11"/>
      <c r="K146" s="11"/>
      <c r="L146" s="12"/>
      <c r="M146" s="12"/>
      <c r="N146" s="12"/>
      <c r="O146" s="12"/>
      <c r="P146" s="12"/>
      <c r="Q146" s="12"/>
      <c r="R146" s="12"/>
      <c r="S146" s="12"/>
      <c r="T146" s="9"/>
    </row>
    <row r="147" spans="1:20" s="10" customFormat="1" ht="11.25">
      <c r="A147" s="11"/>
      <c r="B147" s="9"/>
      <c r="C147" s="9"/>
      <c r="D147" s="9"/>
      <c r="E147" s="9"/>
      <c r="G147" s="11"/>
      <c r="I147" s="11"/>
      <c r="J147" s="11"/>
      <c r="K147" s="11"/>
      <c r="L147" s="12"/>
      <c r="M147" s="12"/>
      <c r="N147" s="12"/>
      <c r="O147" s="12"/>
      <c r="P147" s="12"/>
      <c r="Q147" s="12"/>
      <c r="R147" s="12"/>
      <c r="S147" s="12"/>
      <c r="T147" s="9"/>
    </row>
    <row r="148" spans="1:20" s="10" customFormat="1" ht="11.25">
      <c r="A148" s="11"/>
      <c r="B148" s="9"/>
      <c r="C148" s="9"/>
      <c r="D148" s="9"/>
      <c r="E148" s="9"/>
      <c r="G148" s="11"/>
      <c r="I148" s="11"/>
      <c r="J148" s="11"/>
      <c r="K148" s="11"/>
      <c r="L148" s="12"/>
      <c r="M148" s="12"/>
      <c r="N148" s="12"/>
      <c r="O148" s="12"/>
      <c r="P148" s="12"/>
      <c r="Q148" s="12"/>
      <c r="R148" s="12"/>
      <c r="S148" s="12"/>
      <c r="T148" s="9"/>
    </row>
    <row r="149" spans="1:20" s="10" customFormat="1" ht="11.25">
      <c r="A149" s="11"/>
      <c r="B149" s="9"/>
      <c r="C149" s="9"/>
      <c r="D149" s="9"/>
      <c r="E149" s="9"/>
      <c r="G149" s="11"/>
      <c r="I149" s="11"/>
      <c r="J149" s="11"/>
      <c r="K149" s="11"/>
      <c r="L149" s="12"/>
      <c r="M149" s="12"/>
      <c r="N149" s="12"/>
      <c r="O149" s="12"/>
      <c r="P149" s="12"/>
      <c r="Q149" s="12"/>
      <c r="R149" s="12"/>
      <c r="S149" s="12"/>
      <c r="T149" s="9"/>
    </row>
    <row r="150" spans="1:20" s="10" customFormat="1" ht="11.25">
      <c r="A150" s="11"/>
      <c r="B150" s="9"/>
      <c r="C150" s="9"/>
      <c r="D150" s="9"/>
      <c r="E150" s="9"/>
      <c r="G150" s="11"/>
      <c r="I150" s="11"/>
      <c r="J150" s="11"/>
      <c r="K150" s="11"/>
      <c r="L150" s="12"/>
      <c r="M150" s="12"/>
      <c r="N150" s="12"/>
      <c r="O150" s="12"/>
      <c r="P150" s="12"/>
      <c r="Q150" s="12"/>
      <c r="R150" s="12"/>
      <c r="S150" s="12"/>
      <c r="T150" s="9"/>
    </row>
    <row r="151" spans="1:20" s="10" customFormat="1" ht="11.25">
      <c r="A151" s="11"/>
      <c r="G151" s="11"/>
      <c r="I151" s="11"/>
      <c r="J151" s="11"/>
      <c r="K151" s="11"/>
      <c r="L151" s="12"/>
      <c r="M151" s="12"/>
      <c r="N151" s="12"/>
      <c r="O151" s="12"/>
      <c r="P151" s="12"/>
      <c r="Q151" s="12"/>
      <c r="R151" s="12"/>
      <c r="S151" s="12"/>
      <c r="T151" s="9"/>
    </row>
    <row r="152" spans="1:20" s="10" customFormat="1" ht="11.25">
      <c r="A152" s="11"/>
      <c r="G152" s="11"/>
      <c r="I152" s="11"/>
      <c r="J152" s="11"/>
      <c r="K152" s="11"/>
      <c r="L152" s="12"/>
      <c r="M152" s="12"/>
      <c r="N152" s="12"/>
      <c r="O152" s="12"/>
      <c r="P152" s="12"/>
      <c r="Q152" s="12"/>
      <c r="R152" s="12"/>
      <c r="S152" s="12"/>
      <c r="T152" s="9"/>
    </row>
    <row r="153" spans="1:20" s="10" customFormat="1" ht="11.25">
      <c r="A153" s="11"/>
      <c r="G153" s="11"/>
      <c r="I153" s="11"/>
      <c r="J153" s="11"/>
      <c r="K153" s="11"/>
      <c r="L153" s="12"/>
      <c r="M153" s="12"/>
      <c r="N153" s="12"/>
      <c r="O153" s="12"/>
      <c r="P153" s="12"/>
      <c r="Q153" s="12"/>
      <c r="R153" s="12"/>
      <c r="S153" s="12"/>
      <c r="T153" s="9"/>
    </row>
    <row r="154" spans="1:20" s="10" customFormat="1" ht="11.25">
      <c r="A154" s="11"/>
      <c r="G154" s="11"/>
      <c r="I154" s="11"/>
      <c r="J154" s="11"/>
      <c r="K154" s="11"/>
      <c r="L154" s="12"/>
      <c r="M154" s="12"/>
      <c r="N154" s="12"/>
      <c r="O154" s="12"/>
      <c r="P154" s="12"/>
      <c r="Q154" s="12"/>
      <c r="R154" s="12"/>
      <c r="S154" s="12"/>
      <c r="T154" s="9"/>
    </row>
    <row r="155" spans="1:20" s="10" customFormat="1" ht="11.25">
      <c r="A155" s="11"/>
      <c r="G155" s="11"/>
      <c r="I155" s="11"/>
      <c r="J155" s="11"/>
      <c r="K155" s="11"/>
      <c r="L155" s="12"/>
      <c r="M155" s="12"/>
      <c r="N155" s="12"/>
      <c r="O155" s="12"/>
      <c r="P155" s="12"/>
      <c r="Q155" s="12"/>
      <c r="R155" s="12"/>
      <c r="S155" s="12"/>
      <c r="T155" s="9"/>
    </row>
    <row r="156" spans="1:20" s="10" customFormat="1" ht="11.25">
      <c r="A156" s="11"/>
      <c r="G156" s="11"/>
      <c r="I156" s="11"/>
      <c r="J156" s="11"/>
      <c r="K156" s="11"/>
      <c r="L156" s="12"/>
      <c r="M156" s="12"/>
      <c r="N156" s="12"/>
      <c r="O156" s="12"/>
      <c r="P156" s="12"/>
      <c r="Q156" s="12"/>
      <c r="R156" s="12"/>
      <c r="S156" s="12"/>
      <c r="T156" s="9"/>
    </row>
    <row r="157" spans="1:20" s="10" customFormat="1" ht="11.25">
      <c r="A157" s="11"/>
      <c r="G157" s="11"/>
      <c r="I157" s="11"/>
      <c r="J157" s="11"/>
      <c r="K157" s="11"/>
      <c r="L157" s="12"/>
      <c r="M157" s="12"/>
      <c r="N157" s="12"/>
      <c r="O157" s="12"/>
      <c r="P157" s="12"/>
      <c r="Q157" s="12"/>
      <c r="R157" s="12"/>
      <c r="S157" s="12"/>
      <c r="T157" s="9"/>
    </row>
    <row r="158" spans="1:20" s="10" customFormat="1" ht="11.25">
      <c r="A158" s="11"/>
      <c r="G158" s="11"/>
      <c r="I158" s="11"/>
      <c r="J158" s="11"/>
      <c r="K158" s="11"/>
      <c r="L158" s="12"/>
      <c r="M158" s="12"/>
      <c r="N158" s="12"/>
      <c r="O158" s="12"/>
      <c r="P158" s="12"/>
      <c r="Q158" s="12"/>
      <c r="R158" s="12"/>
      <c r="S158" s="12"/>
      <c r="T158" s="9"/>
    </row>
    <row r="159" spans="1:20" s="10" customFormat="1" ht="11.25">
      <c r="A159" s="11"/>
      <c r="G159" s="11"/>
      <c r="I159" s="11"/>
      <c r="J159" s="11"/>
      <c r="K159" s="11"/>
      <c r="L159" s="12"/>
      <c r="M159" s="12"/>
      <c r="N159" s="12"/>
      <c r="O159" s="12"/>
      <c r="P159" s="12"/>
      <c r="Q159" s="12"/>
      <c r="R159" s="12"/>
      <c r="S159" s="12"/>
      <c r="T159" s="9"/>
    </row>
    <row r="160" spans="1:20" s="10" customFormat="1" ht="11.25">
      <c r="A160" s="11"/>
      <c r="G160" s="11"/>
      <c r="I160" s="11"/>
      <c r="J160" s="11"/>
      <c r="K160" s="11"/>
      <c r="L160" s="12"/>
      <c r="M160" s="12"/>
      <c r="N160" s="12"/>
      <c r="O160" s="12"/>
      <c r="P160" s="12"/>
      <c r="Q160" s="12"/>
      <c r="R160" s="12"/>
      <c r="S160" s="12"/>
      <c r="T160" s="9"/>
    </row>
    <row r="161" spans="1:20" s="10" customFormat="1" ht="11.25">
      <c r="A161" s="11"/>
      <c r="G161" s="11"/>
      <c r="I161" s="11"/>
      <c r="J161" s="11"/>
      <c r="K161" s="11"/>
      <c r="L161" s="12"/>
      <c r="M161" s="12"/>
      <c r="N161" s="12"/>
      <c r="O161" s="12"/>
      <c r="P161" s="12"/>
      <c r="Q161" s="12"/>
      <c r="R161" s="12"/>
      <c r="S161" s="12"/>
      <c r="T161" s="9"/>
    </row>
    <row r="162" spans="1:20" s="10" customFormat="1" ht="11.25">
      <c r="A162" s="11"/>
      <c r="G162" s="11"/>
      <c r="I162" s="11"/>
      <c r="J162" s="11"/>
      <c r="K162" s="11"/>
      <c r="L162" s="12"/>
      <c r="M162" s="12"/>
      <c r="N162" s="12"/>
      <c r="O162" s="12"/>
      <c r="P162" s="12"/>
      <c r="Q162" s="12"/>
      <c r="R162" s="12"/>
      <c r="S162" s="12"/>
      <c r="T162" s="9"/>
    </row>
    <row r="163" spans="1:20" s="10" customFormat="1" ht="11.25">
      <c r="A163" s="11"/>
      <c r="G163" s="11"/>
      <c r="I163" s="11"/>
      <c r="J163" s="11"/>
      <c r="K163" s="11"/>
      <c r="L163" s="12"/>
      <c r="M163" s="12"/>
      <c r="N163" s="12"/>
      <c r="O163" s="12"/>
      <c r="P163" s="12"/>
      <c r="Q163" s="12"/>
      <c r="R163" s="12"/>
      <c r="S163" s="12"/>
      <c r="T163" s="9"/>
    </row>
    <row r="164" spans="1:20" s="10" customFormat="1" ht="11.25">
      <c r="A164" s="11"/>
      <c r="G164" s="11"/>
      <c r="I164" s="11"/>
      <c r="J164" s="11"/>
      <c r="K164" s="11"/>
      <c r="L164" s="12"/>
      <c r="M164" s="12"/>
      <c r="N164" s="12"/>
      <c r="O164" s="12"/>
      <c r="P164" s="12"/>
      <c r="Q164" s="12"/>
      <c r="R164" s="12"/>
      <c r="S164" s="12"/>
      <c r="T164" s="9"/>
    </row>
    <row r="165" spans="1:20" s="10" customFormat="1" ht="11.25">
      <c r="A165" s="11"/>
      <c r="G165" s="11"/>
      <c r="I165" s="11"/>
      <c r="J165" s="11"/>
      <c r="K165" s="11"/>
      <c r="L165" s="12"/>
      <c r="M165" s="12"/>
      <c r="N165" s="12"/>
      <c r="O165" s="12"/>
      <c r="P165" s="12"/>
      <c r="Q165" s="12"/>
      <c r="R165" s="12"/>
      <c r="S165" s="12"/>
      <c r="T165" s="9"/>
    </row>
    <row r="166" spans="1:20" s="10" customFormat="1" ht="11.25">
      <c r="A166" s="11"/>
      <c r="G166" s="11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2"/>
      <c r="T166" s="9"/>
    </row>
    <row r="167" spans="1:20" s="10" customFormat="1" ht="11.25">
      <c r="A167" s="11"/>
      <c r="G167" s="11"/>
      <c r="I167" s="11"/>
      <c r="J167" s="11"/>
      <c r="K167" s="11"/>
      <c r="L167" s="12"/>
      <c r="M167" s="12"/>
      <c r="N167" s="12"/>
      <c r="O167" s="12"/>
      <c r="P167" s="12"/>
      <c r="Q167" s="12"/>
      <c r="R167" s="12"/>
      <c r="S167" s="12"/>
      <c r="T167" s="9"/>
    </row>
    <row r="168" spans="1:20" s="10" customFormat="1" ht="11.25">
      <c r="A168" s="11"/>
      <c r="G168" s="11"/>
      <c r="I168" s="11"/>
      <c r="J168" s="11"/>
      <c r="K168" s="11"/>
      <c r="L168" s="12"/>
      <c r="M168" s="12"/>
      <c r="N168" s="12"/>
      <c r="O168" s="12"/>
      <c r="P168" s="12"/>
      <c r="Q168" s="12"/>
      <c r="R168" s="12"/>
      <c r="S168" s="12"/>
      <c r="T168" s="9"/>
    </row>
    <row r="169" spans="1:20" s="10" customFormat="1" ht="11.25">
      <c r="A169" s="11"/>
      <c r="G169" s="11"/>
      <c r="I169" s="11"/>
      <c r="J169" s="11"/>
      <c r="K169" s="11"/>
      <c r="L169" s="12"/>
      <c r="M169" s="12"/>
      <c r="N169" s="12"/>
      <c r="O169" s="12"/>
      <c r="P169" s="12"/>
      <c r="Q169" s="12"/>
      <c r="R169" s="12"/>
      <c r="S169" s="12"/>
      <c r="T169" s="9"/>
    </row>
    <row r="170" spans="1:20" s="10" customFormat="1" ht="11.25">
      <c r="A170" s="11"/>
      <c r="G170" s="11"/>
      <c r="I170" s="11"/>
      <c r="J170" s="11"/>
      <c r="K170" s="11"/>
      <c r="L170" s="12"/>
      <c r="M170" s="12"/>
      <c r="N170" s="12"/>
      <c r="O170" s="12"/>
      <c r="P170" s="12"/>
      <c r="Q170" s="12"/>
      <c r="R170" s="12"/>
      <c r="S170" s="12"/>
      <c r="T170" s="9"/>
    </row>
    <row r="171" spans="1:20" s="10" customFormat="1" ht="11.25">
      <c r="A171" s="11"/>
      <c r="G171" s="11"/>
      <c r="I171" s="11"/>
      <c r="J171" s="11"/>
      <c r="K171" s="11"/>
      <c r="L171" s="12"/>
      <c r="M171" s="12"/>
      <c r="N171" s="12"/>
      <c r="O171" s="12"/>
      <c r="P171" s="12"/>
      <c r="Q171" s="12"/>
      <c r="R171" s="12"/>
      <c r="S171" s="12"/>
      <c r="T171" s="9"/>
    </row>
    <row r="172" spans="1:20" s="10" customFormat="1" ht="11.25">
      <c r="A172" s="11"/>
      <c r="G172" s="11"/>
      <c r="I172" s="11"/>
      <c r="J172" s="11"/>
      <c r="K172" s="11"/>
      <c r="L172" s="12"/>
      <c r="M172" s="12"/>
      <c r="N172" s="12"/>
      <c r="O172" s="12"/>
      <c r="P172" s="12"/>
      <c r="Q172" s="12"/>
      <c r="R172" s="12"/>
      <c r="S172" s="12"/>
      <c r="T172" s="9"/>
    </row>
    <row r="173" spans="1:20" s="10" customFormat="1" ht="11.25">
      <c r="A173" s="11"/>
      <c r="G173" s="11"/>
      <c r="I173" s="11"/>
      <c r="J173" s="11"/>
      <c r="K173" s="11"/>
      <c r="L173" s="12"/>
      <c r="M173" s="12"/>
      <c r="N173" s="12"/>
      <c r="O173" s="12"/>
      <c r="P173" s="12"/>
      <c r="Q173" s="12"/>
      <c r="R173" s="12"/>
      <c r="S173" s="12"/>
      <c r="T173" s="9"/>
    </row>
    <row r="174" spans="1:20" s="10" customFormat="1" ht="11.25">
      <c r="A174" s="11"/>
      <c r="G174" s="11"/>
      <c r="I174" s="11"/>
      <c r="J174" s="11"/>
      <c r="K174" s="11"/>
      <c r="L174" s="12"/>
      <c r="M174" s="12"/>
      <c r="N174" s="12"/>
      <c r="O174" s="12"/>
      <c r="P174" s="12"/>
      <c r="Q174" s="12"/>
      <c r="R174" s="12"/>
      <c r="S174" s="12"/>
      <c r="T174" s="9"/>
    </row>
    <row r="175" spans="1:20" s="10" customFormat="1" ht="11.25">
      <c r="A175" s="11"/>
      <c r="G175" s="11"/>
      <c r="I175" s="11"/>
      <c r="J175" s="11"/>
      <c r="K175" s="11"/>
      <c r="L175" s="12"/>
      <c r="M175" s="12"/>
      <c r="N175" s="12"/>
      <c r="O175" s="12"/>
      <c r="P175" s="12"/>
      <c r="Q175" s="12"/>
      <c r="R175" s="12"/>
      <c r="S175" s="12"/>
      <c r="T175" s="9"/>
    </row>
    <row r="176" spans="1:20" s="10" customFormat="1" ht="11.25">
      <c r="A176" s="11"/>
      <c r="G176" s="11"/>
      <c r="I176" s="11"/>
      <c r="J176" s="11"/>
      <c r="K176" s="11"/>
      <c r="L176" s="12"/>
      <c r="M176" s="12"/>
      <c r="N176" s="12"/>
      <c r="O176" s="12"/>
      <c r="P176" s="12"/>
      <c r="Q176" s="12"/>
      <c r="R176" s="12"/>
      <c r="S176" s="12"/>
      <c r="T176" s="9"/>
    </row>
    <row r="177" spans="1:20" s="10" customFormat="1" ht="11.25">
      <c r="A177" s="11"/>
      <c r="G177" s="11"/>
      <c r="I177" s="11"/>
      <c r="J177" s="11"/>
      <c r="K177" s="11"/>
      <c r="L177" s="12"/>
      <c r="M177" s="12"/>
      <c r="N177" s="12"/>
      <c r="O177" s="12"/>
      <c r="P177" s="12"/>
      <c r="Q177" s="12"/>
      <c r="R177" s="12"/>
      <c r="S177" s="12"/>
      <c r="T177" s="9"/>
    </row>
    <row r="178" spans="1:20" s="10" customFormat="1" ht="11.25">
      <c r="A178" s="11"/>
      <c r="G178" s="11"/>
      <c r="I178" s="11"/>
      <c r="J178" s="11"/>
      <c r="K178" s="11"/>
      <c r="L178" s="12"/>
      <c r="M178" s="12"/>
      <c r="N178" s="12"/>
      <c r="O178" s="12"/>
      <c r="P178" s="12"/>
      <c r="Q178" s="12"/>
      <c r="R178" s="12"/>
      <c r="S178" s="12"/>
      <c r="T178" s="9"/>
    </row>
    <row r="179" spans="1:20" s="10" customFormat="1" ht="11.25">
      <c r="A179" s="11"/>
      <c r="G179" s="11"/>
      <c r="I179" s="11"/>
      <c r="J179" s="11"/>
      <c r="K179" s="11"/>
      <c r="L179" s="12"/>
      <c r="M179" s="12"/>
      <c r="N179" s="12"/>
      <c r="O179" s="12"/>
      <c r="P179" s="12"/>
      <c r="Q179" s="12"/>
      <c r="R179" s="12"/>
      <c r="S179" s="12"/>
      <c r="T179" s="9"/>
    </row>
    <row r="180" spans="1:20" s="10" customFormat="1" ht="11.25">
      <c r="A180" s="11"/>
      <c r="G180" s="11"/>
      <c r="I180" s="11"/>
      <c r="J180" s="11"/>
      <c r="K180" s="11"/>
      <c r="L180" s="12"/>
      <c r="M180" s="12"/>
      <c r="N180" s="12"/>
      <c r="O180" s="12"/>
      <c r="P180" s="12"/>
      <c r="Q180" s="12"/>
      <c r="R180" s="12"/>
      <c r="S180" s="12"/>
      <c r="T180" s="9"/>
    </row>
    <row r="181" spans="1:20" s="10" customFormat="1" ht="11.25">
      <c r="A181" s="11"/>
      <c r="G181" s="11"/>
      <c r="I181" s="11"/>
      <c r="J181" s="11"/>
      <c r="K181" s="11"/>
      <c r="L181" s="12"/>
      <c r="M181" s="12"/>
      <c r="N181" s="12"/>
      <c r="O181" s="12"/>
      <c r="P181" s="12"/>
      <c r="Q181" s="12"/>
      <c r="R181" s="12"/>
      <c r="S181" s="12"/>
      <c r="T181" s="9"/>
    </row>
    <row r="182" spans="1:20" s="10" customFormat="1" ht="11.25">
      <c r="A182" s="11"/>
      <c r="G182" s="11"/>
      <c r="I182" s="11"/>
      <c r="J182" s="11"/>
      <c r="K182" s="11"/>
      <c r="L182" s="12"/>
      <c r="M182" s="12"/>
      <c r="N182" s="12"/>
      <c r="O182" s="12"/>
      <c r="P182" s="12"/>
      <c r="Q182" s="12"/>
      <c r="R182" s="12"/>
      <c r="S182" s="12"/>
      <c r="T182" s="9"/>
    </row>
    <row r="183" spans="1:20" s="10" customFormat="1" ht="11.25">
      <c r="A183" s="11"/>
      <c r="G183" s="11"/>
      <c r="I183" s="11"/>
      <c r="J183" s="11"/>
      <c r="K183" s="11"/>
      <c r="L183" s="12"/>
      <c r="M183" s="12"/>
      <c r="N183" s="12"/>
      <c r="O183" s="12"/>
      <c r="P183" s="12"/>
      <c r="Q183" s="12"/>
      <c r="R183" s="12"/>
      <c r="S183" s="12"/>
      <c r="T183" s="9"/>
    </row>
    <row r="184" spans="1:20" s="10" customFormat="1" ht="11.25">
      <c r="A184" s="11"/>
      <c r="G184" s="11"/>
      <c r="I184" s="11"/>
      <c r="J184" s="11"/>
      <c r="K184" s="11"/>
      <c r="L184" s="12"/>
      <c r="M184" s="12"/>
      <c r="N184" s="12"/>
      <c r="O184" s="12"/>
      <c r="P184" s="12"/>
      <c r="Q184" s="12"/>
      <c r="R184" s="12"/>
      <c r="S184" s="12"/>
      <c r="T184" s="9"/>
    </row>
    <row r="185" spans="1:20" s="10" customFormat="1" ht="11.25">
      <c r="A185" s="11"/>
      <c r="G185" s="11"/>
      <c r="I185" s="11"/>
      <c r="J185" s="11"/>
      <c r="K185" s="11"/>
      <c r="L185" s="12"/>
      <c r="M185" s="12"/>
      <c r="N185" s="12"/>
      <c r="O185" s="12"/>
      <c r="P185" s="12"/>
      <c r="Q185" s="12"/>
      <c r="R185" s="12"/>
      <c r="S185" s="12"/>
      <c r="T185" s="9"/>
    </row>
    <row r="186" spans="1:20" s="10" customFormat="1" ht="11.25">
      <c r="A186" s="11"/>
      <c r="G186" s="11"/>
      <c r="I186" s="11"/>
      <c r="J186" s="11"/>
      <c r="K186" s="11"/>
      <c r="L186" s="12"/>
      <c r="M186" s="12"/>
      <c r="N186" s="12"/>
      <c r="O186" s="12"/>
      <c r="P186" s="12"/>
      <c r="Q186" s="12"/>
      <c r="R186" s="12"/>
      <c r="S186" s="12"/>
      <c r="T186" s="9"/>
    </row>
    <row r="187" spans="1:20" s="10" customFormat="1" ht="11.25">
      <c r="A187" s="11"/>
      <c r="G187" s="11"/>
      <c r="I187" s="11"/>
      <c r="J187" s="11"/>
      <c r="K187" s="11"/>
      <c r="L187" s="12"/>
      <c r="M187" s="12"/>
      <c r="N187" s="12"/>
      <c r="O187" s="12"/>
      <c r="P187" s="12"/>
      <c r="Q187" s="12"/>
      <c r="R187" s="12"/>
      <c r="S187" s="12"/>
      <c r="T187" s="9"/>
    </row>
    <row r="188" spans="1:20" s="10" customFormat="1" ht="11.25">
      <c r="A188" s="11"/>
      <c r="G188" s="11"/>
      <c r="I188" s="11"/>
      <c r="J188" s="11"/>
      <c r="K188" s="11"/>
      <c r="L188" s="12"/>
      <c r="M188" s="12"/>
      <c r="N188" s="12"/>
      <c r="O188" s="12"/>
      <c r="P188" s="12"/>
      <c r="Q188" s="12"/>
      <c r="R188" s="12"/>
      <c r="S188" s="12"/>
      <c r="T188" s="9"/>
    </row>
  </sheetData>
  <sheetProtection/>
  <autoFilter ref="A3:T32"/>
  <mergeCells count="11">
    <mergeCell ref="F2:F3"/>
    <mergeCell ref="H2:H3"/>
    <mergeCell ref="I2:K2"/>
    <mergeCell ref="L2:L3"/>
    <mergeCell ref="M2:S2"/>
    <mergeCell ref="A2:A3"/>
    <mergeCell ref="B2:B3"/>
    <mergeCell ref="C2:C3"/>
    <mergeCell ref="D2:D3"/>
    <mergeCell ref="E2:E3"/>
    <mergeCell ref="G2:G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2013-06-11T13:30:23Z</dcterms:created>
  <dcterms:modified xsi:type="dcterms:W3CDTF">2013-06-17T13:15:42Z</dcterms:modified>
  <cp:category/>
  <cp:version/>
  <cp:contentType/>
  <cp:contentStatus/>
</cp:coreProperties>
</file>