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Хмельницька область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K7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<sst xmlns="http://schemas.openxmlformats.org/spreadsheetml/2006/main" count="294" uniqueCount="228">
  <si>
    <t>№</t>
  </si>
  <si>
    <t>(097) 7689703</t>
  </si>
  <si>
    <t>(097) 3088023</t>
  </si>
  <si>
    <t>(097) 9902714</t>
  </si>
  <si>
    <t>(096) 4656629</t>
  </si>
  <si>
    <t>(098) 5550639</t>
  </si>
  <si>
    <t>(096) 2793059</t>
  </si>
  <si>
    <t>(096) 7404105</t>
  </si>
  <si>
    <t>(067) 1368786</t>
  </si>
  <si>
    <t>(097) 7002290</t>
  </si>
  <si>
    <t>(097) 1970068</t>
  </si>
  <si>
    <t>(067) 3169188</t>
  </si>
  <si>
    <t>(097) 7774269</t>
  </si>
  <si>
    <t>(067) 9795762</t>
  </si>
  <si>
    <t>(096)8445887</t>
  </si>
  <si>
    <t>ms-rada@i.ua</t>
  </si>
  <si>
    <t>aibilous@i.ua</t>
  </si>
  <si>
    <t>nvk_radosch@mail.ru</t>
  </si>
  <si>
    <t>kravchukv@inbox.ru</t>
  </si>
  <si>
    <t>vjazosh@i.ua</t>
  </si>
  <si>
    <t>nadja-shevchuk00@rambler.ru</t>
  </si>
  <si>
    <t>pererosle_12@ukr.net</t>
  </si>
  <si>
    <t>bojokalla@rambler.ru</t>
  </si>
  <si>
    <t>ilonafialka@mail.ru</t>
  </si>
  <si>
    <t>kalusik-shkola@rambler.ru</t>
  </si>
  <si>
    <t>zinnvk@rambler.ru</t>
  </si>
  <si>
    <t>DrRoma@yandex.ru</t>
  </si>
  <si>
    <t>ya.rambler762@yandex.ua</t>
  </si>
  <si>
    <t>nishchun_natalia@i.ua</t>
  </si>
  <si>
    <t>(096) 7484186</t>
  </si>
  <si>
    <t>(096)3083754</t>
  </si>
  <si>
    <t>(097)5293590</t>
  </si>
  <si>
    <t>(096)7451124</t>
  </si>
  <si>
    <t>(098)7895986</t>
  </si>
  <si>
    <t>aniagv@mail.ru</t>
  </si>
  <si>
    <t>fedorivka@edu.km.kr.ua</t>
  </si>
  <si>
    <t>overgar@i.ua</t>
  </si>
  <si>
    <t>volosskee@i.ua</t>
  </si>
  <si>
    <t>Olexandr-m@mail.ru</t>
  </si>
  <si>
    <t>berezivska.shkola@yandex.ua</t>
  </si>
  <si>
    <t>Valentinaa_Slobodian@mail.ru</t>
  </si>
  <si>
    <t>pantelimonow@yandex.ua</t>
  </si>
  <si>
    <t>inna-vitrak@ukr.net</t>
  </si>
  <si>
    <t>ninagolub76@mail.ru</t>
  </si>
  <si>
    <t>Iziaslavskyi</t>
  </si>
  <si>
    <t>Bilohirskiy</t>
  </si>
  <si>
    <t>Vinkovetskyi</t>
  </si>
  <si>
    <t>Volochyskyi</t>
  </si>
  <si>
    <t>Krasylivskyi</t>
  </si>
  <si>
    <t>Letychivskyi</t>
  </si>
  <si>
    <t>Derazhnianskyi</t>
  </si>
  <si>
    <t>Novoushytskyi</t>
  </si>
  <si>
    <t>Teofipolskyi</t>
  </si>
  <si>
    <t>Starosyniavskyi</t>
  </si>
  <si>
    <t>Mysliatynska</t>
  </si>
  <si>
    <t>Mykhnivska</t>
  </si>
  <si>
    <t>Radoshivska</t>
  </si>
  <si>
    <t>Bilivska</t>
  </si>
  <si>
    <t>Bilohirska</t>
  </si>
  <si>
    <t>Viazovetska</t>
  </si>
  <si>
    <t>Khoroshivska</t>
  </si>
  <si>
    <t>Pereroslivska</t>
  </si>
  <si>
    <t>Vinkovetska</t>
  </si>
  <si>
    <t>Zhenyshkovetska</t>
  </si>
  <si>
    <t>Karachiyevetska</t>
  </si>
  <si>
    <t>Zinkivska</t>
  </si>
  <si>
    <t>Manachynska</t>
  </si>
  <si>
    <t>Porokhnianska</t>
  </si>
  <si>
    <t>Kuryliivska</t>
  </si>
  <si>
    <t>Pysarivska</t>
  </si>
  <si>
    <t>Antonivska</t>
  </si>
  <si>
    <t>Ledianska</t>
  </si>
  <si>
    <t>Maloklitnianska</t>
  </si>
  <si>
    <t>Rosolovetska</t>
  </si>
  <si>
    <t>Yalynivska</t>
  </si>
  <si>
    <t>Hrushkovetska</t>
  </si>
  <si>
    <t>Shrubkivska</t>
  </si>
  <si>
    <t>Medzhybivska</t>
  </si>
  <si>
    <t>Yablunivska</t>
  </si>
  <si>
    <t>Zahinetska</t>
  </si>
  <si>
    <t>Voloskivska</t>
  </si>
  <si>
    <t>Manykovetska</t>
  </si>
  <si>
    <t>Vilkhovetska</t>
  </si>
  <si>
    <t>Berezivska</t>
  </si>
  <si>
    <t>Ivashkovetska</t>
  </si>
  <si>
    <t>Otrokivska</t>
  </si>
  <si>
    <t>Ilkovetska</t>
  </si>
  <si>
    <t>Havrylivska</t>
  </si>
  <si>
    <t>Bazaliyska</t>
  </si>
  <si>
    <t>Turivska</t>
  </si>
  <si>
    <t>Ivkivska</t>
  </si>
  <si>
    <t>Zastavetska</t>
  </si>
  <si>
    <t>Zalissianska</t>
  </si>
  <si>
    <t>Pyliavkivska</t>
  </si>
  <si>
    <t>Mysliatyn</t>
  </si>
  <si>
    <t>Mykhniv</t>
  </si>
  <si>
    <t>Radoshivka</t>
  </si>
  <si>
    <t>Bileve</t>
  </si>
  <si>
    <t>Bilohiria</t>
  </si>
  <si>
    <t>Viazovets</t>
  </si>
  <si>
    <t>Stepanivka</t>
  </si>
  <si>
    <t>Pererosle</t>
  </si>
  <si>
    <t>Vinkivtsi</t>
  </si>
  <si>
    <t>Zhenyshkivtsi</t>
  </si>
  <si>
    <t>Kaliusyk</t>
  </si>
  <si>
    <t>Zinkiv</t>
  </si>
  <si>
    <t>Manachyn</t>
  </si>
  <si>
    <t>Porokhnia</t>
  </si>
  <si>
    <t>Kurylivka</t>
  </si>
  <si>
    <t>Pysarivka</t>
  </si>
  <si>
    <t>Antoniny</t>
  </si>
  <si>
    <t>Fedorivka</t>
  </si>
  <si>
    <t>Koshelivka</t>
  </si>
  <si>
    <t>Rosolivtsi</t>
  </si>
  <si>
    <t>Verbka</t>
  </si>
  <si>
    <t>Hrushkivtsi</t>
  </si>
  <si>
    <t>Zapadyntsi</t>
  </si>
  <si>
    <t>Medzhybizh</t>
  </si>
  <si>
    <t>Yablunivka</t>
  </si>
  <si>
    <t>Zahyntsi</t>
  </si>
  <si>
    <t>Voloske</t>
  </si>
  <si>
    <t>Manykivtsi</t>
  </si>
  <si>
    <t>Vilkhovets</t>
  </si>
  <si>
    <t>Berezivka</t>
  </si>
  <si>
    <t>Ivashkivtsi</t>
  </si>
  <si>
    <t>Otrokiv</t>
  </si>
  <si>
    <t>Kolisets</t>
  </si>
  <si>
    <t>Medysivka</t>
  </si>
  <si>
    <t>Bazaliya</t>
  </si>
  <si>
    <t>Turivka</t>
  </si>
  <si>
    <t>Mysiurivka</t>
  </si>
  <si>
    <t>Zastavtsi</t>
  </si>
  <si>
    <t>Zalissia</t>
  </si>
  <si>
    <t>Pyliavka</t>
  </si>
  <si>
    <t>Mysliatyn-Yevrodim</t>
  </si>
  <si>
    <t>Mykhniv Ta Mykhnivchany</t>
  </si>
  <si>
    <t>Postup ХХІ</t>
  </si>
  <si>
    <t>Maibutney Bilevoho</t>
  </si>
  <si>
    <t>Sonechko</t>
  </si>
  <si>
    <t>Kryla Nadiyi</t>
  </si>
  <si>
    <t>Nadiya</t>
  </si>
  <si>
    <t>Vershyna Podillia</t>
  </si>
  <si>
    <t>Vinkivchanka</t>
  </si>
  <si>
    <t>Mriya</t>
  </si>
  <si>
    <t>Maibutnye Zinkova U Rukakh Hromady</t>
  </si>
  <si>
    <t>Obriy</t>
  </si>
  <si>
    <t>Zoria</t>
  </si>
  <si>
    <t>Antoninskyi Krai</t>
  </si>
  <si>
    <t>Druzhba - 2009</t>
  </si>
  <si>
    <t>Promin – 2011</t>
  </si>
  <si>
    <t>Mriya - 2010</t>
  </si>
  <si>
    <t>Zlahoda s.Verbky</t>
  </si>
  <si>
    <t>Spilka Pidtrymky Rozvytku Hromady s.Hrushkovets</t>
  </si>
  <si>
    <t>Zdorovya Hromadian" Terytorialnoi Hromady s.Zapadyntsi</t>
  </si>
  <si>
    <t>Vse Naikrashche Ditiam</t>
  </si>
  <si>
    <t>Yablunivske Siaivo</t>
  </si>
  <si>
    <t>Zahinetski Obriyi</t>
  </si>
  <si>
    <t>Nadiya Sela</t>
  </si>
  <si>
    <t>Manykovetski Mriyi</t>
  </si>
  <si>
    <t>Vilkhovetska Veselka</t>
  </si>
  <si>
    <t>Nadiya s.Berezivka</t>
  </si>
  <si>
    <t>Alma-Mater</t>
  </si>
  <si>
    <t>Mriya 2012</t>
  </si>
  <si>
    <t>Kolishchanka</t>
  </si>
  <si>
    <t>Vodohrai</t>
  </si>
  <si>
    <t>Dobrobut</t>
  </si>
  <si>
    <t>Turivchanka</t>
  </si>
  <si>
    <t>Korniychuk Valentyna Volodymyrivna</t>
  </si>
  <si>
    <t>Bilous Anatoliy Ivanovych</t>
  </si>
  <si>
    <t>Hodovanets Volodymyr Vasyliovych</t>
  </si>
  <si>
    <t>Kravchuk Vasyl Mykolaiovych</t>
  </si>
  <si>
    <t>Rachok Tetyana Oleksandrivna</t>
  </si>
  <si>
    <t>Troyan Valeriy Ivanovych</t>
  </si>
  <si>
    <t>Vasiuk Valeriy Petrovych</t>
  </si>
  <si>
    <t>Ivaniuk Anatoliy Yevhenovych</t>
  </si>
  <si>
    <t>Kovalchuk Vita Vitaliyivna</t>
  </si>
  <si>
    <t>Pyrizhok Ilona Viktorivna</t>
  </si>
  <si>
    <t>Yakovyshyna Alina Volodymyrivna</t>
  </si>
  <si>
    <t>Sherepa Yuriy Ivanovych</t>
  </si>
  <si>
    <t>Serba Roman Romanovych</t>
  </si>
  <si>
    <t>Zelinska Oksana Volodymyrivna</t>
  </si>
  <si>
    <t>Soltys Kostyantyn Anatoliyovych</t>
  </si>
  <si>
    <t>Cherniavska Halyna Volodymyrivna</t>
  </si>
  <si>
    <t>Heneraliuk Hanna Volodymyrivna</t>
  </si>
  <si>
    <t>Chornobai Maia Dmytrivna</t>
  </si>
  <si>
    <t>Vitriak Inna Vitaliyivna</t>
  </si>
  <si>
    <t>Protsiuk Yevheniya Vasylivna</t>
  </si>
  <si>
    <t>Mosur Tetyana Anatoliyivna</t>
  </si>
  <si>
    <t>Shrubkovska Mariya Illivna</t>
  </si>
  <si>
    <t>Kulbabchuk Olena Volodymyrivna</t>
  </si>
  <si>
    <t>Krutykh Halyna Dmytrivna</t>
  </si>
  <si>
    <t>Shynder Dmytro Vasyliovych</t>
  </si>
  <si>
    <t>Cherevata Tetyana Yakivna</t>
  </si>
  <si>
    <t>Onyshchuk Oleh Oleksiyovych</t>
  </si>
  <si>
    <t>Pereima Tetyana Mykhailivna</t>
  </si>
  <si>
    <t>Mazurenk Ruslana Fedorivna</t>
  </si>
  <si>
    <t>Sheveliov Anatoliy Oleksandrovych</t>
  </si>
  <si>
    <t>Slobodian Valentyna Ivanivna</t>
  </si>
  <si>
    <t>Fedorchuk Andriy Mykolaiovych</t>
  </si>
  <si>
    <t>Lisovyi Oleksandr Vasyliovych</t>
  </si>
  <si>
    <t>Handovskyi Vasyl Volodymyrovych</t>
  </si>
  <si>
    <t>Bilous Yevheniy Anatoliyovych</t>
  </si>
  <si>
    <t>Dolynska Olha Vasylivna</t>
  </si>
  <si>
    <t>Rayon</t>
  </si>
  <si>
    <t>Village council</t>
  </si>
  <si>
    <t xml:space="preserve">Name of settlement </t>
  </si>
  <si>
    <t>Name of CO</t>
  </si>
  <si>
    <t>Contact person from organization</t>
  </si>
  <si>
    <t>Tel</t>
  </si>
  <si>
    <t xml:space="preserve">e-mail </t>
  </si>
  <si>
    <t>CO legal form</t>
  </si>
  <si>
    <t xml:space="preserve">Date of creation </t>
  </si>
  <si>
    <t>CO registration</t>
  </si>
  <si>
    <t>Participationg HH</t>
  </si>
  <si>
    <t xml:space="preserve">Amount of HH in  % corelation </t>
  </si>
  <si>
    <t>Total amount of participants</t>
  </si>
  <si>
    <t>Total amount of  men</t>
  </si>
  <si>
    <t>Total amount of  women</t>
  </si>
  <si>
    <t>Main quota:</t>
  </si>
  <si>
    <t>CO Profiles Database</t>
  </si>
  <si>
    <t>Khmelnytska oblast</t>
  </si>
  <si>
    <t>Methodology replication:</t>
  </si>
  <si>
    <t>no</t>
  </si>
  <si>
    <t>CO</t>
  </si>
  <si>
    <t>*** tel. numbers of CO heads can be provided by Vyacheslav Tretiak, CDO 050-4163605</t>
  </si>
  <si>
    <t>*** tel. numbers of CO heads can be provided by Vyacheslav Tretiak, CDO 050-4163606</t>
  </si>
  <si>
    <t>*** tel. numbers of CO heads can be provided by Vyacheslav Tretiak, CDO 050-4163607</t>
  </si>
  <si>
    <t>*** tel. numbers of CO heads can be provided by Vyacheslav Tretiak, CDO 050-4163608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</si>
</sst>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/mm/yy"/>
    <numFmt numFmtId="189" formatCode="dd/mm/yy;@"/>
    <numFmt numFmtId="190" formatCode="dd\.mm\.yyyy;@"/>
    <numFmt numFmtId="191" formatCode="dd\.mm\.yy;@"/>
    <numFmt numFmtId="192" formatCode="0.0"/>
    <numFmt numFmtId="193" formatCode="0;[Red]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mmm/yyyy"/>
    <numFmt numFmtId="200" formatCode="[$-FC19]d\ mmmm\ yyyy\ &quot;г.&quot;"/>
    <numFmt numFmtId="201" formatCode="0.0%"/>
    <numFmt numFmtId="202" formatCode="0.000"/>
    <numFmt numFmtId="203" formatCode="0.0000"/>
    <numFmt numFmtId="204" formatCode="0.00000"/>
    <numFmt numFmtId="205" formatCode="0.000000"/>
    <numFmt numFmtId="206" formatCode="0.0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u val="single"/>
      <sz val="10"/>
      <name val="Cambria"/>
      <family val="1"/>
    </font>
    <font>
      <b/>
      <sz val="12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/>
    </xf>
    <xf numFmtId="3" fontId="28" fillId="25" borderId="10" xfId="0" applyNumberFormat="1" applyFont="1" applyFill="1" applyBorder="1" applyAlignment="1">
      <alignment horizontal="center" vertical="center"/>
    </xf>
    <xf numFmtId="3" fontId="28" fillId="25" borderId="11" xfId="0" applyNumberFormat="1" applyFont="1" applyFill="1" applyBorder="1" applyAlignment="1">
      <alignment horizontal="center" vertical="center"/>
    </xf>
    <xf numFmtId="9" fontId="28" fillId="25" borderId="11" xfId="0" applyNumberFormat="1" applyFont="1" applyFill="1" applyBorder="1" applyAlignment="1">
      <alignment horizontal="center" vertical="center"/>
    </xf>
    <xf numFmtId="0" fontId="28" fillId="25" borderId="11" xfId="0" applyNumberFormat="1" applyFont="1" applyFill="1" applyBorder="1" applyAlignment="1">
      <alignment horizontal="center" vertical="center"/>
    </xf>
    <xf numFmtId="1" fontId="28" fillId="25" borderId="11" xfId="0" applyNumberFormat="1" applyFont="1" applyFill="1" applyBorder="1" applyAlignment="1">
      <alignment horizontal="center" vertical="center"/>
    </xf>
    <xf numFmtId="9" fontId="28" fillId="25" borderId="10" xfId="0" applyNumberFormat="1" applyFont="1" applyFill="1" applyBorder="1" applyAlignment="1">
      <alignment horizontal="center" vertical="center"/>
    </xf>
    <xf numFmtId="0" fontId="29" fillId="25" borderId="10" xfId="152" applyFont="1" applyFill="1" applyBorder="1" applyAlignment="1">
      <alignment horizontal="left" vertical="center"/>
      <protection/>
    </xf>
    <xf numFmtId="0" fontId="28" fillId="25" borderId="11" xfId="0" applyFont="1" applyFill="1" applyBorder="1" applyAlignment="1">
      <alignment horizontal="left" vertical="center"/>
    </xf>
    <xf numFmtId="14" fontId="28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14" fontId="28" fillId="25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7" fillId="25" borderId="10" xfId="107" applyFont="1" applyFill="1" applyBorder="1" applyAlignment="1" applyProtection="1">
      <alignment horizontal="center" vertical="center"/>
      <protection/>
    </xf>
    <xf numFmtId="0" fontId="27" fillId="25" borderId="11" xfId="107" applyFont="1" applyFill="1" applyBorder="1" applyAlignment="1" applyProtection="1">
      <alignment horizontal="center" vertical="center"/>
      <protection/>
    </xf>
    <xf numFmtId="10" fontId="28" fillId="25" borderId="10" xfId="0" applyNumberFormat="1" applyFont="1" applyFill="1" applyBorder="1" applyAlignment="1">
      <alignment horizontal="center" vertical="center"/>
    </xf>
    <xf numFmtId="10" fontId="28" fillId="25" borderId="11" xfId="0" applyNumberFormat="1" applyFont="1" applyFill="1" applyBorder="1" applyAlignment="1">
      <alignment horizontal="center" vertical="center"/>
    </xf>
    <xf numFmtId="10" fontId="28" fillId="25" borderId="11" xfId="114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14" fontId="20" fillId="0" borderId="11" xfId="0" applyNumberFormat="1" applyFont="1" applyBorder="1" applyAlignment="1">
      <alignment vertical="top" wrapText="1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1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7" fillId="25" borderId="13" xfId="107" applyFont="1" applyFill="1" applyBorder="1" applyAlignment="1" applyProtection="1">
      <alignment horizontal="center" vertical="center"/>
      <protection/>
    </xf>
    <xf numFmtId="14" fontId="28" fillId="25" borderId="13" xfId="0" applyNumberFormat="1" applyFont="1" applyFill="1" applyBorder="1" applyAlignment="1">
      <alignment horizontal="center" vertical="center"/>
    </xf>
    <xf numFmtId="10" fontId="28" fillId="25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9" fillId="0" borderId="13" xfId="152" applyFont="1" applyFill="1" applyBorder="1" applyAlignment="1">
      <alignment horizontal="left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3" xfId="107" applyFont="1" applyFill="1" applyBorder="1" applyAlignment="1" applyProtection="1">
      <alignment horizontal="center" vertical="center"/>
      <protection/>
    </xf>
    <xf numFmtId="14" fontId="28" fillId="0" borderId="13" xfId="0" applyNumberFormat="1" applyFont="1" applyBorder="1" applyAlignment="1">
      <alignment horizontal="center" vertical="center"/>
    </xf>
    <xf numFmtId="10" fontId="28" fillId="0" borderId="13" xfId="0" applyNumberFormat="1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26" borderId="10" xfId="0" applyFont="1" applyFill="1" applyBorder="1" applyAlignment="1">
      <alignment horizontal="center" wrapText="1"/>
    </xf>
    <xf numFmtId="0" fontId="20" fillId="26" borderId="18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center" wrapText="1"/>
    </xf>
    <xf numFmtId="0" fontId="20" fillId="26" borderId="14" xfId="0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vertical="top" wrapText="1"/>
    </xf>
    <xf numFmtId="0" fontId="28" fillId="25" borderId="18" xfId="0" applyFont="1" applyFill="1" applyBorder="1" applyAlignment="1">
      <alignment horizontal="center" vertical="center"/>
    </xf>
    <xf numFmtId="1" fontId="28" fillId="25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top" wrapText="1"/>
    </xf>
    <xf numFmtId="14" fontId="20" fillId="0" borderId="13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vertical="center"/>
    </xf>
    <xf numFmtId="0" fontId="20" fillId="0" borderId="13" xfId="0" applyFont="1" applyBorder="1" applyAlignment="1" applyProtection="1">
      <alignment horizontal="left" wrapText="1"/>
      <protection locked="0"/>
    </xf>
    <xf numFmtId="9" fontId="28" fillId="25" borderId="13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8" fillId="2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30" fillId="2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e 2" xfId="112"/>
    <cellStyle name="Output" xfId="113"/>
    <cellStyle name="Percent" xfId="114"/>
    <cellStyle name="Title" xfId="115"/>
    <cellStyle name="Total" xfId="116"/>
    <cellStyle name="Warning Text" xfId="117"/>
    <cellStyle name="Акцент1" xfId="118"/>
    <cellStyle name="Акцент1 2" xfId="119"/>
    <cellStyle name="Акцент2" xfId="120"/>
    <cellStyle name="Акцент2 2" xfId="121"/>
    <cellStyle name="Акцент3" xfId="122"/>
    <cellStyle name="Акцент3 2" xfId="123"/>
    <cellStyle name="Акцент4" xfId="124"/>
    <cellStyle name="Акцент4 2" xfId="125"/>
    <cellStyle name="Акцент5" xfId="126"/>
    <cellStyle name="Акцент5 2" xfId="127"/>
    <cellStyle name="Акцент6" xfId="128"/>
    <cellStyle name="Акцент6 2" xfId="129"/>
    <cellStyle name="Акцентування1" xfId="130"/>
    <cellStyle name="Акцентування2" xfId="131"/>
    <cellStyle name="Акцентування3" xfId="132"/>
    <cellStyle name="Акцентування4" xfId="133"/>
    <cellStyle name="Акцентування5" xfId="134"/>
    <cellStyle name="Акцентування6" xfId="135"/>
    <cellStyle name="Ввід" xfId="136"/>
    <cellStyle name="Ввод " xfId="137"/>
    <cellStyle name="Ввод  2" xfId="138"/>
    <cellStyle name="Вывод" xfId="139"/>
    <cellStyle name="Вывод 2" xfId="140"/>
    <cellStyle name="Вычисление" xfId="141"/>
    <cellStyle name="Вычисление 2" xfId="142"/>
    <cellStyle name="Добре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Звичайний 2" xfId="152"/>
    <cellStyle name="Зв'язана клітинка" xfId="153"/>
    <cellStyle name="Итог" xfId="154"/>
    <cellStyle name="Итог 2" xfId="155"/>
    <cellStyle name="Контрольна клітинка" xfId="156"/>
    <cellStyle name="Контрольная ячейка" xfId="157"/>
    <cellStyle name="Контрольная ячейка 2" xfId="158"/>
    <cellStyle name="Назва" xfId="159"/>
    <cellStyle name="Название" xfId="160"/>
    <cellStyle name="Название 2" xfId="161"/>
    <cellStyle name="Нейтральный" xfId="162"/>
    <cellStyle name="Нейтральный 2" xfId="163"/>
    <cellStyle name="Обчислення" xfId="164"/>
    <cellStyle name="Обычный 10" xfId="165"/>
    <cellStyle name="Обычный 11" xfId="166"/>
    <cellStyle name="Обычный 12" xfId="167"/>
    <cellStyle name="Обычный 3" xfId="168"/>
    <cellStyle name="Обычный 4" xfId="169"/>
    <cellStyle name="Обычный 5" xfId="170"/>
    <cellStyle name="Обычный 6" xfId="171"/>
    <cellStyle name="Обычный 8" xfId="172"/>
    <cellStyle name="Підсумок" xfId="173"/>
    <cellStyle name="Плохой" xfId="174"/>
    <cellStyle name="Плохой 2" xfId="175"/>
    <cellStyle name="Поганий" xfId="176"/>
    <cellStyle name="Пояснение" xfId="177"/>
    <cellStyle name="Пояснение 2" xfId="178"/>
    <cellStyle name="Примечание" xfId="179"/>
    <cellStyle name="Примечание 2" xfId="180"/>
    <cellStyle name="Примітка" xfId="181"/>
    <cellStyle name="Примітка 2" xfId="182"/>
    <cellStyle name="Результат" xfId="183"/>
    <cellStyle name="Связанная ячейка" xfId="184"/>
    <cellStyle name="Связанная ячейка 2" xfId="185"/>
    <cellStyle name="Середній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Хороший" xfId="191"/>
    <cellStyle name="Хороший 2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-rada@i.ua" TargetMode="External" /><Relationship Id="rId2" Type="http://schemas.openxmlformats.org/officeDocument/2006/relationships/hyperlink" Target="mailto:aibilous@i.ua" TargetMode="External" /><Relationship Id="rId3" Type="http://schemas.openxmlformats.org/officeDocument/2006/relationships/hyperlink" Target="mailto:nvk_radosch@mail.ru" TargetMode="External" /><Relationship Id="rId4" Type="http://schemas.openxmlformats.org/officeDocument/2006/relationships/hyperlink" Target="mailto:kravchukv@inbox.ru" TargetMode="External" /><Relationship Id="rId5" Type="http://schemas.openxmlformats.org/officeDocument/2006/relationships/hyperlink" Target="mailto:vjazosh@i.ua" TargetMode="External" /><Relationship Id="rId6" Type="http://schemas.openxmlformats.org/officeDocument/2006/relationships/hyperlink" Target="mailto:nadja-shevchuk00@rambler.ru" TargetMode="External" /><Relationship Id="rId7" Type="http://schemas.openxmlformats.org/officeDocument/2006/relationships/hyperlink" Target="mailto:pererosle_12@ukr.net" TargetMode="External" /><Relationship Id="rId8" Type="http://schemas.openxmlformats.org/officeDocument/2006/relationships/hyperlink" Target="mailto:bojokalla@rambler.ru" TargetMode="External" /><Relationship Id="rId9" Type="http://schemas.openxmlformats.org/officeDocument/2006/relationships/hyperlink" Target="mailto:ilonafialka@mail.ru" TargetMode="External" /><Relationship Id="rId10" Type="http://schemas.openxmlformats.org/officeDocument/2006/relationships/hyperlink" Target="mailto:kalusik-shkola@rambler.ru" TargetMode="External" /><Relationship Id="rId11" Type="http://schemas.openxmlformats.org/officeDocument/2006/relationships/hyperlink" Target="mailto:zinnvk@rambler.ru" TargetMode="External" /><Relationship Id="rId12" Type="http://schemas.openxmlformats.org/officeDocument/2006/relationships/hyperlink" Target="mailto:DrRoma@yandex.ru" TargetMode="External" /><Relationship Id="rId13" Type="http://schemas.openxmlformats.org/officeDocument/2006/relationships/hyperlink" Target="mailto:ya.rambler762@yandex.ua" TargetMode="External" /><Relationship Id="rId14" Type="http://schemas.openxmlformats.org/officeDocument/2006/relationships/hyperlink" Target="mailto:nishchun_natalia@i.ua" TargetMode="External" /><Relationship Id="rId15" Type="http://schemas.openxmlformats.org/officeDocument/2006/relationships/hyperlink" Target="mailto:inna-vitrak@ukr.net" TargetMode="External" /><Relationship Id="rId16" Type="http://schemas.openxmlformats.org/officeDocument/2006/relationships/hyperlink" Target="mailto:aniagv@mail.ru" TargetMode="External" /><Relationship Id="rId17" Type="http://schemas.openxmlformats.org/officeDocument/2006/relationships/hyperlink" Target="mailto:berezivska.shkola@yandex.ua" TargetMode="External" /><Relationship Id="rId18" Type="http://schemas.openxmlformats.org/officeDocument/2006/relationships/hyperlink" Target="mailto:volosskee@i.ua" TargetMode="External" /><Relationship Id="rId19" Type="http://schemas.openxmlformats.org/officeDocument/2006/relationships/hyperlink" Target="mailto:Olexandr-m@mail.ru" TargetMode="External" /><Relationship Id="rId20" Type="http://schemas.openxmlformats.org/officeDocument/2006/relationships/hyperlink" Target="mailto:overgar@i.ua" TargetMode="External" /><Relationship Id="rId21" Type="http://schemas.openxmlformats.org/officeDocument/2006/relationships/hyperlink" Target="mailto:Valentinaa_Slobodian@mail.ru" TargetMode="External" /><Relationship Id="rId22" Type="http://schemas.openxmlformats.org/officeDocument/2006/relationships/hyperlink" Target="mailto:fedorivka@edu.km.kr.ua" TargetMode="External" /><Relationship Id="rId23" Type="http://schemas.openxmlformats.org/officeDocument/2006/relationships/hyperlink" Target="mailto:ninagolub76@mail.ru" TargetMode="External" /><Relationship Id="rId24" Type="http://schemas.openxmlformats.org/officeDocument/2006/relationships/hyperlink" Target="mailto:pantelimonow@yandex.ua" TargetMode="External" /><Relationship Id="rId25" Type="http://schemas.openxmlformats.org/officeDocument/2006/relationships/comments" Target="../comments1.xml" /><Relationship Id="rId2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9"/>
  <sheetViews>
    <sheetView tabSelected="1" zoomScalePageLayoutView="0" workbookViewId="0" topLeftCell="A1">
      <selection activeCell="H34" sqref="H34:H37"/>
    </sheetView>
  </sheetViews>
  <sheetFormatPr defaultColWidth="9.140625" defaultRowHeight="12.75"/>
  <cols>
    <col min="1" max="2" width="3.140625" style="0" customWidth="1"/>
    <col min="3" max="3" width="11.8515625" style="0" customWidth="1"/>
    <col min="4" max="4" width="14.140625" style="0" customWidth="1"/>
    <col min="5" max="5" width="15.7109375" style="0" customWidth="1"/>
    <col min="6" max="6" width="25.28125" style="0" customWidth="1"/>
    <col min="7" max="7" width="27.421875" style="0" customWidth="1"/>
    <col min="8" max="8" width="13.8515625" style="0" customWidth="1"/>
    <col min="9" max="9" width="23.140625" style="0" customWidth="1"/>
    <col min="10" max="10" width="12.421875" style="0" customWidth="1"/>
    <col min="11" max="11" width="12.28125" style="0" customWidth="1"/>
    <col min="12" max="12" width="11.8515625" style="0" customWidth="1"/>
    <col min="13" max="13" width="12.00390625" style="0" customWidth="1"/>
    <col min="14" max="14" width="13.421875" style="0" customWidth="1"/>
    <col min="15" max="15" width="11.28125" style="0" customWidth="1"/>
    <col min="16" max="16" width="12.140625" style="0" customWidth="1"/>
    <col min="17" max="17" width="12.00390625" style="0" customWidth="1"/>
  </cols>
  <sheetData>
    <row r="1" spans="1:17" ht="15" customHeight="1">
      <c r="A1" s="105" t="s">
        <v>219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8" customHeight="1">
      <c r="A2" s="103" t="s">
        <v>220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3:6" ht="18">
      <c r="C3" s="104" t="s">
        <v>218</v>
      </c>
      <c r="D3" s="21"/>
      <c r="E3" s="21"/>
      <c r="F3" s="21"/>
    </row>
    <row r="4" spans="4:6" ht="18.75" thickBot="1">
      <c r="D4" s="19"/>
      <c r="E4" s="19"/>
      <c r="F4" s="19"/>
    </row>
    <row r="5" spans="1:189" s="5" customFormat="1" ht="64.5" thickBot="1">
      <c r="A5" s="47" t="s">
        <v>0</v>
      </c>
      <c r="B5" s="48"/>
      <c r="C5" s="48" t="s">
        <v>203</v>
      </c>
      <c r="D5" s="48" t="s">
        <v>204</v>
      </c>
      <c r="E5" s="48" t="s">
        <v>205</v>
      </c>
      <c r="F5" s="48" t="s">
        <v>206</v>
      </c>
      <c r="G5" s="48" t="s">
        <v>207</v>
      </c>
      <c r="H5" s="48" t="s">
        <v>208</v>
      </c>
      <c r="I5" s="48" t="s">
        <v>209</v>
      </c>
      <c r="J5" s="48" t="s">
        <v>210</v>
      </c>
      <c r="K5" s="48" t="s">
        <v>211</v>
      </c>
      <c r="L5" s="48" t="s">
        <v>212</v>
      </c>
      <c r="M5" s="48" t="s">
        <v>213</v>
      </c>
      <c r="N5" s="48" t="s">
        <v>214</v>
      </c>
      <c r="O5" s="48" t="s">
        <v>215</v>
      </c>
      <c r="P5" s="48" t="s">
        <v>216</v>
      </c>
      <c r="Q5" s="49" t="s">
        <v>217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</row>
    <row r="6" spans="1:189" s="2" customFormat="1" ht="12.75">
      <c r="A6" s="93">
        <v>1</v>
      </c>
      <c r="B6" s="33">
        <v>1</v>
      </c>
      <c r="C6" s="81" t="s">
        <v>44</v>
      </c>
      <c r="D6" s="18" t="s">
        <v>54</v>
      </c>
      <c r="E6" s="18" t="s">
        <v>94</v>
      </c>
      <c r="F6" s="35" t="s">
        <v>134</v>
      </c>
      <c r="G6" s="35" t="s">
        <v>167</v>
      </c>
      <c r="H6" s="33" t="s">
        <v>1</v>
      </c>
      <c r="I6" s="22" t="s">
        <v>15</v>
      </c>
      <c r="J6" s="35" t="s">
        <v>223</v>
      </c>
      <c r="K6" s="17">
        <v>40116</v>
      </c>
      <c r="L6" s="17">
        <v>40122</v>
      </c>
      <c r="M6" s="33">
        <v>155</v>
      </c>
      <c r="N6" s="24">
        <v>0.9337</v>
      </c>
      <c r="O6" s="50">
        <f aca="true" t="shared" si="0" ref="O6:O11">SUM(P6:Q6)</f>
        <v>388</v>
      </c>
      <c r="P6" s="50">
        <v>168</v>
      </c>
      <c r="Q6" s="51">
        <v>220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</row>
    <row r="7" spans="1:189" s="4" customFormat="1" ht="12.75">
      <c r="A7" s="94"/>
      <c r="B7" s="34">
        <v>2</v>
      </c>
      <c r="C7" s="82"/>
      <c r="D7" s="16" t="s">
        <v>55</v>
      </c>
      <c r="E7" s="16" t="s">
        <v>95</v>
      </c>
      <c r="F7" s="36" t="s">
        <v>135</v>
      </c>
      <c r="G7" s="36" t="s">
        <v>168</v>
      </c>
      <c r="H7" s="34" t="s">
        <v>2</v>
      </c>
      <c r="I7" s="23" t="s">
        <v>16</v>
      </c>
      <c r="J7" s="36" t="s">
        <v>223</v>
      </c>
      <c r="K7" s="20">
        <v>40820</v>
      </c>
      <c r="L7" s="20">
        <v>40863</v>
      </c>
      <c r="M7" s="13">
        <v>262</v>
      </c>
      <c r="N7" s="26">
        <v>0.8451</v>
      </c>
      <c r="O7" s="32">
        <f t="shared" si="0"/>
        <v>861</v>
      </c>
      <c r="P7" s="32">
        <v>344</v>
      </c>
      <c r="Q7" s="37">
        <v>517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</row>
    <row r="8" spans="1:189" s="2" customFormat="1" ht="12.75">
      <c r="A8" s="94"/>
      <c r="B8" s="34">
        <v>3</v>
      </c>
      <c r="C8" s="82"/>
      <c r="D8" s="16" t="s">
        <v>56</v>
      </c>
      <c r="E8" s="16" t="s">
        <v>96</v>
      </c>
      <c r="F8" s="36" t="s">
        <v>136</v>
      </c>
      <c r="G8" s="36" t="s">
        <v>169</v>
      </c>
      <c r="H8" s="12" t="s">
        <v>3</v>
      </c>
      <c r="I8" s="23" t="s">
        <v>17</v>
      </c>
      <c r="J8" s="36" t="s">
        <v>223</v>
      </c>
      <c r="K8" s="20">
        <v>40515</v>
      </c>
      <c r="L8" s="20">
        <v>40540</v>
      </c>
      <c r="M8" s="34">
        <v>398</v>
      </c>
      <c r="N8" s="25">
        <v>0.8089</v>
      </c>
      <c r="O8" s="32">
        <f t="shared" si="0"/>
        <v>1483</v>
      </c>
      <c r="P8" s="32">
        <v>696</v>
      </c>
      <c r="Q8" s="37">
        <v>787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</row>
    <row r="9" spans="1:189" s="2" customFormat="1" ht="13.5" thickBot="1">
      <c r="A9" s="95"/>
      <c r="B9" s="39">
        <v>4</v>
      </c>
      <c r="C9" s="83"/>
      <c r="D9" s="53" t="s">
        <v>57</v>
      </c>
      <c r="E9" s="53" t="s">
        <v>97</v>
      </c>
      <c r="F9" s="52" t="s">
        <v>137</v>
      </c>
      <c r="G9" s="52" t="s">
        <v>170</v>
      </c>
      <c r="H9" s="39" t="s">
        <v>4</v>
      </c>
      <c r="I9" s="42" t="s">
        <v>18</v>
      </c>
      <c r="J9" s="52" t="s">
        <v>223</v>
      </c>
      <c r="K9" s="43">
        <v>40822</v>
      </c>
      <c r="L9" s="43">
        <v>40830</v>
      </c>
      <c r="M9" s="39">
        <v>165</v>
      </c>
      <c r="N9" s="44">
        <v>0.9482</v>
      </c>
      <c r="O9" s="45">
        <f t="shared" si="0"/>
        <v>498</v>
      </c>
      <c r="P9" s="45">
        <v>223</v>
      </c>
      <c r="Q9" s="46">
        <v>275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</row>
    <row r="10" spans="1:189" s="2" customFormat="1" ht="12.75">
      <c r="A10" s="78">
        <v>2</v>
      </c>
      <c r="B10" s="33">
        <v>1</v>
      </c>
      <c r="C10" s="81" t="s">
        <v>45</v>
      </c>
      <c r="D10" s="18" t="s">
        <v>58</v>
      </c>
      <c r="E10" s="18" t="s">
        <v>98</v>
      </c>
      <c r="F10" s="35" t="s">
        <v>138</v>
      </c>
      <c r="G10" s="35" t="s">
        <v>171</v>
      </c>
      <c r="H10" s="54" t="s">
        <v>5</v>
      </c>
      <c r="I10" s="35" t="s">
        <v>222</v>
      </c>
      <c r="J10" s="35" t="s">
        <v>223</v>
      </c>
      <c r="K10" s="17">
        <v>40823</v>
      </c>
      <c r="L10" s="17">
        <v>40834</v>
      </c>
      <c r="M10" s="33">
        <v>134</v>
      </c>
      <c r="N10" s="24">
        <v>0.817</v>
      </c>
      <c r="O10" s="50">
        <f t="shared" si="0"/>
        <v>495</v>
      </c>
      <c r="P10" s="50">
        <v>234</v>
      </c>
      <c r="Q10" s="51">
        <v>261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</row>
    <row r="11" spans="1:189" s="1" customFormat="1" ht="12.75">
      <c r="A11" s="79"/>
      <c r="B11" s="34">
        <v>2</v>
      </c>
      <c r="C11" s="82"/>
      <c r="D11" s="16" t="s">
        <v>59</v>
      </c>
      <c r="E11" s="16" t="s">
        <v>99</v>
      </c>
      <c r="F11" s="36" t="s">
        <v>139</v>
      </c>
      <c r="G11" s="36" t="s">
        <v>172</v>
      </c>
      <c r="H11" s="34" t="s">
        <v>6</v>
      </c>
      <c r="I11" s="23" t="s">
        <v>19</v>
      </c>
      <c r="J11" s="36" t="s">
        <v>223</v>
      </c>
      <c r="K11" s="20">
        <v>40823</v>
      </c>
      <c r="L11" s="20">
        <v>40844</v>
      </c>
      <c r="M11" s="34">
        <v>251</v>
      </c>
      <c r="N11" s="25">
        <v>0.958</v>
      </c>
      <c r="O11" s="32">
        <f t="shared" si="0"/>
        <v>474</v>
      </c>
      <c r="P11" s="32">
        <f>135+81</f>
        <v>216</v>
      </c>
      <c r="Q11" s="37">
        <f>164+94</f>
        <v>258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</row>
    <row r="12" spans="1:189" s="2" customFormat="1" ht="12.75">
      <c r="A12" s="79"/>
      <c r="B12" s="34">
        <v>3</v>
      </c>
      <c r="C12" s="82"/>
      <c r="D12" s="16" t="s">
        <v>60</v>
      </c>
      <c r="E12" s="16" t="s">
        <v>100</v>
      </c>
      <c r="F12" s="36" t="s">
        <v>140</v>
      </c>
      <c r="G12" s="36" t="s">
        <v>173</v>
      </c>
      <c r="H12" s="34" t="s">
        <v>7</v>
      </c>
      <c r="I12" s="23" t="s">
        <v>20</v>
      </c>
      <c r="J12" s="36" t="s">
        <v>223</v>
      </c>
      <c r="K12" s="20">
        <v>40821</v>
      </c>
      <c r="L12" s="20">
        <v>40835</v>
      </c>
      <c r="M12" s="34">
        <v>112</v>
      </c>
      <c r="N12" s="25">
        <v>0.949</v>
      </c>
      <c r="O12" s="32">
        <f aca="true" t="shared" si="1" ref="O12:O20">SUM(P12:Q12)</f>
        <v>210</v>
      </c>
      <c r="P12" s="32">
        <f>58+42</f>
        <v>100</v>
      </c>
      <c r="Q12" s="37">
        <f>73+37</f>
        <v>110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</row>
    <row r="13" spans="1:189" s="6" customFormat="1" ht="13.5" thickBot="1">
      <c r="A13" s="80"/>
      <c r="B13" s="39">
        <v>4</v>
      </c>
      <c r="C13" s="83"/>
      <c r="D13" s="53" t="s">
        <v>61</v>
      </c>
      <c r="E13" s="53" t="s">
        <v>101</v>
      </c>
      <c r="F13" s="52" t="s">
        <v>141</v>
      </c>
      <c r="G13" s="52" t="s">
        <v>174</v>
      </c>
      <c r="H13" s="39" t="s">
        <v>29</v>
      </c>
      <c r="I13" s="42" t="s">
        <v>21</v>
      </c>
      <c r="J13" s="52" t="s">
        <v>223</v>
      </c>
      <c r="K13" s="43">
        <v>40821</v>
      </c>
      <c r="L13" s="43">
        <v>40837</v>
      </c>
      <c r="M13" s="39">
        <v>117</v>
      </c>
      <c r="N13" s="44">
        <v>0.8297</v>
      </c>
      <c r="O13" s="45">
        <f t="shared" si="1"/>
        <v>153</v>
      </c>
      <c r="P13" s="45">
        <v>76</v>
      </c>
      <c r="Q13" s="46">
        <v>77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</row>
    <row r="14" spans="1:189" s="6" customFormat="1" ht="12.75">
      <c r="A14" s="96">
        <v>3</v>
      </c>
      <c r="B14" s="33">
        <v>1</v>
      </c>
      <c r="C14" s="81" t="s">
        <v>46</v>
      </c>
      <c r="D14" s="18" t="s">
        <v>62</v>
      </c>
      <c r="E14" s="15" t="s">
        <v>102</v>
      </c>
      <c r="F14" s="35" t="s">
        <v>142</v>
      </c>
      <c r="G14" s="35" t="s">
        <v>175</v>
      </c>
      <c r="H14" s="9" t="s">
        <v>8</v>
      </c>
      <c r="I14" s="22" t="s">
        <v>22</v>
      </c>
      <c r="J14" s="35" t="s">
        <v>223</v>
      </c>
      <c r="K14" s="17">
        <v>40830</v>
      </c>
      <c r="L14" s="17">
        <v>40872</v>
      </c>
      <c r="M14" s="33">
        <v>2075</v>
      </c>
      <c r="N14" s="24">
        <v>0.8466</v>
      </c>
      <c r="O14" s="50">
        <f t="shared" si="1"/>
        <v>853</v>
      </c>
      <c r="P14" s="50">
        <v>359</v>
      </c>
      <c r="Q14" s="51">
        <v>494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</row>
    <row r="15" spans="1:189" s="6" customFormat="1" ht="12.75">
      <c r="A15" s="94"/>
      <c r="B15" s="34">
        <v>2</v>
      </c>
      <c r="C15" s="82"/>
      <c r="D15" s="16" t="s">
        <v>63</v>
      </c>
      <c r="E15" s="16" t="s">
        <v>103</v>
      </c>
      <c r="F15" s="36" t="s">
        <v>143</v>
      </c>
      <c r="G15" s="36" t="s">
        <v>176</v>
      </c>
      <c r="H15" s="34" t="s">
        <v>9</v>
      </c>
      <c r="I15" s="23" t="s">
        <v>23</v>
      </c>
      <c r="J15" s="36" t="s">
        <v>223</v>
      </c>
      <c r="K15" s="20">
        <v>40830</v>
      </c>
      <c r="L15" s="20">
        <v>40871</v>
      </c>
      <c r="M15" s="34">
        <v>428</v>
      </c>
      <c r="N15" s="25">
        <v>0.8392</v>
      </c>
      <c r="O15" s="32">
        <f t="shared" si="1"/>
        <v>1040</v>
      </c>
      <c r="P15" s="32">
        <v>454</v>
      </c>
      <c r="Q15" s="37">
        <v>586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</row>
    <row r="16" spans="1:189" s="6" customFormat="1" ht="12.75">
      <c r="A16" s="94"/>
      <c r="B16" s="34">
        <v>3</v>
      </c>
      <c r="C16" s="82"/>
      <c r="D16" s="16" t="s">
        <v>64</v>
      </c>
      <c r="E16" s="16" t="s">
        <v>104</v>
      </c>
      <c r="F16" s="36" t="s">
        <v>140</v>
      </c>
      <c r="G16" s="36" t="s">
        <v>177</v>
      </c>
      <c r="H16" s="10" t="s">
        <v>10</v>
      </c>
      <c r="I16" s="23" t="s">
        <v>24</v>
      </c>
      <c r="J16" s="36" t="s">
        <v>223</v>
      </c>
      <c r="K16" s="20">
        <v>40829</v>
      </c>
      <c r="L16" s="20">
        <v>40878</v>
      </c>
      <c r="M16" s="34">
        <v>178</v>
      </c>
      <c r="N16" s="11">
        <v>1</v>
      </c>
      <c r="O16" s="32">
        <f t="shared" si="1"/>
        <v>246</v>
      </c>
      <c r="P16" s="32">
        <v>115</v>
      </c>
      <c r="Q16" s="37">
        <v>131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</row>
    <row r="17" spans="1:189" s="6" customFormat="1" ht="13.5" thickBot="1">
      <c r="A17" s="95"/>
      <c r="B17" s="39">
        <v>4</v>
      </c>
      <c r="C17" s="83"/>
      <c r="D17" s="55" t="s">
        <v>65</v>
      </c>
      <c r="E17" s="56" t="s">
        <v>105</v>
      </c>
      <c r="F17" s="57" t="s">
        <v>144</v>
      </c>
      <c r="G17" s="52" t="s">
        <v>178</v>
      </c>
      <c r="H17" s="58" t="s">
        <v>11</v>
      </c>
      <c r="I17" s="59" t="s">
        <v>25</v>
      </c>
      <c r="J17" s="52" t="s">
        <v>223</v>
      </c>
      <c r="K17" s="43">
        <v>40829</v>
      </c>
      <c r="L17" s="60">
        <v>40889</v>
      </c>
      <c r="M17" s="58">
        <v>824</v>
      </c>
      <c r="N17" s="61">
        <v>0.824</v>
      </c>
      <c r="O17" s="45">
        <f t="shared" si="1"/>
        <v>1586</v>
      </c>
      <c r="P17" s="45">
        <v>647</v>
      </c>
      <c r="Q17" s="46">
        <v>939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</row>
    <row r="18" spans="1:17" s="6" customFormat="1" ht="12.75">
      <c r="A18" s="93">
        <v>4</v>
      </c>
      <c r="B18" s="33">
        <v>1</v>
      </c>
      <c r="C18" s="81" t="s">
        <v>47</v>
      </c>
      <c r="D18" s="18" t="s">
        <v>66</v>
      </c>
      <c r="E18" s="18" t="s">
        <v>106</v>
      </c>
      <c r="F18" s="35" t="s">
        <v>145</v>
      </c>
      <c r="G18" s="35" t="s">
        <v>179</v>
      </c>
      <c r="H18" s="33" t="s">
        <v>12</v>
      </c>
      <c r="I18" s="22" t="s">
        <v>26</v>
      </c>
      <c r="J18" s="35" t="s">
        <v>223</v>
      </c>
      <c r="K18" s="17">
        <v>40836</v>
      </c>
      <c r="L18" s="17">
        <v>40932</v>
      </c>
      <c r="M18" s="33">
        <v>286</v>
      </c>
      <c r="N18" s="24">
        <v>0.8033</v>
      </c>
      <c r="O18" s="50">
        <f t="shared" si="1"/>
        <v>725</v>
      </c>
      <c r="P18" s="50">
        <f>326+46</f>
        <v>372</v>
      </c>
      <c r="Q18" s="51">
        <f>299+54</f>
        <v>353</v>
      </c>
    </row>
    <row r="19" spans="1:17" s="6" customFormat="1" ht="12.75">
      <c r="A19" s="101"/>
      <c r="B19" s="34">
        <v>2</v>
      </c>
      <c r="C19" s="87"/>
      <c r="D19" s="16" t="s">
        <v>67</v>
      </c>
      <c r="E19" s="16" t="s">
        <v>107</v>
      </c>
      <c r="F19" s="36" t="s">
        <v>143</v>
      </c>
      <c r="G19" s="36" t="s">
        <v>180</v>
      </c>
      <c r="H19" s="34" t="s">
        <v>13</v>
      </c>
      <c r="I19" s="23" t="s">
        <v>27</v>
      </c>
      <c r="J19" s="36" t="s">
        <v>223</v>
      </c>
      <c r="K19" s="20">
        <v>40862</v>
      </c>
      <c r="L19" s="20">
        <v>40940</v>
      </c>
      <c r="M19" s="34">
        <v>145</v>
      </c>
      <c r="N19" s="25">
        <v>0.8529</v>
      </c>
      <c r="O19" s="32">
        <f t="shared" si="1"/>
        <v>450</v>
      </c>
      <c r="P19" s="32">
        <f>189+33</f>
        <v>222</v>
      </c>
      <c r="Q19" s="37">
        <f>196+32</f>
        <v>228</v>
      </c>
    </row>
    <row r="20" spans="1:17" s="6" customFormat="1" ht="12.75">
      <c r="A20" s="101"/>
      <c r="B20" s="34">
        <v>3</v>
      </c>
      <c r="C20" s="87"/>
      <c r="D20" s="16" t="s">
        <v>68</v>
      </c>
      <c r="E20" s="16" t="s">
        <v>108</v>
      </c>
      <c r="F20" s="36" t="s">
        <v>140</v>
      </c>
      <c r="G20" s="36" t="s">
        <v>181</v>
      </c>
      <c r="H20" s="36" t="s">
        <v>222</v>
      </c>
      <c r="I20" s="23" t="s">
        <v>28</v>
      </c>
      <c r="J20" s="36" t="s">
        <v>223</v>
      </c>
      <c r="K20" s="20">
        <v>40837</v>
      </c>
      <c r="L20" s="20">
        <v>40933</v>
      </c>
      <c r="M20" s="34">
        <v>201</v>
      </c>
      <c r="N20" s="25">
        <v>0.9136</v>
      </c>
      <c r="O20" s="32">
        <f t="shared" si="1"/>
        <v>596</v>
      </c>
      <c r="P20" s="32">
        <f>194+54</f>
        <v>248</v>
      </c>
      <c r="Q20" s="37">
        <f>269+79</f>
        <v>348</v>
      </c>
    </row>
    <row r="21" spans="1:17" s="6" customFormat="1" ht="13.5" thickBot="1">
      <c r="A21" s="102"/>
      <c r="B21" s="39">
        <v>4</v>
      </c>
      <c r="C21" s="88"/>
      <c r="D21" s="53" t="s">
        <v>69</v>
      </c>
      <c r="E21" s="53" t="s">
        <v>109</v>
      </c>
      <c r="F21" s="52" t="s">
        <v>146</v>
      </c>
      <c r="G21" s="52" t="s">
        <v>182</v>
      </c>
      <c r="H21" s="39" t="s">
        <v>14</v>
      </c>
      <c r="I21" s="52" t="s">
        <v>222</v>
      </c>
      <c r="J21" s="52" t="s">
        <v>223</v>
      </c>
      <c r="K21" s="43">
        <v>40836</v>
      </c>
      <c r="L21" s="43">
        <v>40913</v>
      </c>
      <c r="M21" s="39">
        <v>551</v>
      </c>
      <c r="N21" s="44">
        <v>0.9403</v>
      </c>
      <c r="O21" s="39">
        <v>1550</v>
      </c>
      <c r="P21" s="39">
        <v>728</v>
      </c>
      <c r="Q21" s="62">
        <v>822</v>
      </c>
    </row>
    <row r="22" spans="1:17" s="6" customFormat="1" ht="12.75">
      <c r="A22" s="78">
        <v>5</v>
      </c>
      <c r="B22" s="33">
        <v>1</v>
      </c>
      <c r="C22" s="81" t="s">
        <v>48</v>
      </c>
      <c r="D22" s="63" t="s">
        <v>70</v>
      </c>
      <c r="E22" s="63" t="s">
        <v>110</v>
      </c>
      <c r="F22" s="64" t="s">
        <v>147</v>
      </c>
      <c r="G22" s="35" t="s">
        <v>183</v>
      </c>
      <c r="H22" s="89" t="s">
        <v>224</v>
      </c>
      <c r="I22" s="22" t="s">
        <v>34</v>
      </c>
      <c r="J22" s="35" t="s">
        <v>223</v>
      </c>
      <c r="K22" s="17">
        <v>40807</v>
      </c>
      <c r="L22" s="17">
        <v>38945</v>
      </c>
      <c r="M22" s="33">
        <v>1021</v>
      </c>
      <c r="N22" s="24">
        <v>0.802</v>
      </c>
      <c r="O22" s="65">
        <f aca="true" t="shared" si="2" ref="O22:O37">SUM(P22:Q22)</f>
        <v>2552</v>
      </c>
      <c r="P22" s="65">
        <v>1160</v>
      </c>
      <c r="Q22" s="66">
        <v>1392</v>
      </c>
    </row>
    <row r="23" spans="1:17" s="6" customFormat="1" ht="12.75">
      <c r="A23" s="79"/>
      <c r="B23" s="34">
        <v>2</v>
      </c>
      <c r="C23" s="87"/>
      <c r="D23" s="29" t="s">
        <v>71</v>
      </c>
      <c r="E23" s="29" t="s">
        <v>111</v>
      </c>
      <c r="F23" s="31" t="s">
        <v>148</v>
      </c>
      <c r="G23" s="36" t="s">
        <v>184</v>
      </c>
      <c r="H23" s="90"/>
      <c r="I23" s="23" t="s">
        <v>35</v>
      </c>
      <c r="J23" s="36" t="s">
        <v>223</v>
      </c>
      <c r="K23" s="20">
        <v>40807</v>
      </c>
      <c r="L23" s="20">
        <v>40123</v>
      </c>
      <c r="M23" s="34">
        <v>189</v>
      </c>
      <c r="N23" s="25">
        <v>1</v>
      </c>
      <c r="O23" s="32">
        <f t="shared" si="2"/>
        <v>472</v>
      </c>
      <c r="P23" s="32">
        <v>182</v>
      </c>
      <c r="Q23" s="37">
        <v>290</v>
      </c>
    </row>
    <row r="24" spans="1:17" s="6" customFormat="1" ht="12.75">
      <c r="A24" s="79"/>
      <c r="B24" s="34">
        <v>3</v>
      </c>
      <c r="C24" s="87"/>
      <c r="D24" s="29" t="s">
        <v>72</v>
      </c>
      <c r="E24" s="29" t="s">
        <v>112</v>
      </c>
      <c r="F24" s="31" t="s">
        <v>149</v>
      </c>
      <c r="G24" s="36" t="s">
        <v>185</v>
      </c>
      <c r="H24" s="90"/>
      <c r="I24" s="23" t="s">
        <v>42</v>
      </c>
      <c r="J24" s="36" t="s">
        <v>223</v>
      </c>
      <c r="K24" s="20">
        <v>40800</v>
      </c>
      <c r="L24" s="20">
        <v>40802</v>
      </c>
      <c r="M24" s="34">
        <v>139</v>
      </c>
      <c r="N24" s="25">
        <v>1</v>
      </c>
      <c r="O24" s="32">
        <f t="shared" si="2"/>
        <v>430</v>
      </c>
      <c r="P24" s="32">
        <v>195</v>
      </c>
      <c r="Q24" s="37">
        <v>235</v>
      </c>
    </row>
    <row r="25" spans="1:17" s="6" customFormat="1" ht="13.5" thickBot="1">
      <c r="A25" s="80"/>
      <c r="B25" s="39">
        <v>4</v>
      </c>
      <c r="C25" s="88"/>
      <c r="D25" s="40" t="s">
        <v>73</v>
      </c>
      <c r="E25" s="40" t="s">
        <v>113</v>
      </c>
      <c r="F25" s="41" t="s">
        <v>150</v>
      </c>
      <c r="G25" s="52" t="s">
        <v>186</v>
      </c>
      <c r="H25" s="91"/>
      <c r="I25" s="52" t="s">
        <v>222</v>
      </c>
      <c r="J25" s="52" t="s">
        <v>223</v>
      </c>
      <c r="K25" s="43">
        <v>40807</v>
      </c>
      <c r="L25" s="43">
        <v>40127</v>
      </c>
      <c r="M25" s="39">
        <v>212</v>
      </c>
      <c r="N25" s="44">
        <v>0.815</v>
      </c>
      <c r="O25" s="67">
        <f t="shared" si="2"/>
        <v>485</v>
      </c>
      <c r="P25" s="67">
        <v>215</v>
      </c>
      <c r="Q25" s="68">
        <v>270</v>
      </c>
    </row>
    <row r="26" spans="1:17" s="6" customFormat="1" ht="12.75">
      <c r="A26" s="96">
        <v>6</v>
      </c>
      <c r="B26" s="33">
        <v>1</v>
      </c>
      <c r="C26" s="81" t="s">
        <v>49</v>
      </c>
      <c r="D26" s="63" t="s">
        <v>74</v>
      </c>
      <c r="E26" s="63" t="s">
        <v>114</v>
      </c>
      <c r="F26" s="64" t="s">
        <v>151</v>
      </c>
      <c r="G26" s="35" t="s">
        <v>187</v>
      </c>
      <c r="H26" s="89" t="s">
        <v>225</v>
      </c>
      <c r="I26" s="22" t="s">
        <v>43</v>
      </c>
      <c r="J26" s="35" t="s">
        <v>223</v>
      </c>
      <c r="K26" s="17">
        <v>40876</v>
      </c>
      <c r="L26" s="17">
        <v>40897</v>
      </c>
      <c r="M26" s="33">
        <v>219</v>
      </c>
      <c r="N26" s="24">
        <v>0.873</v>
      </c>
      <c r="O26" s="50">
        <f t="shared" si="2"/>
        <v>524</v>
      </c>
      <c r="P26" s="50">
        <f>164+67</f>
        <v>231</v>
      </c>
      <c r="Q26" s="51">
        <f>246+47</f>
        <v>293</v>
      </c>
    </row>
    <row r="27" spans="1:17" s="6" customFormat="1" ht="22.5">
      <c r="A27" s="97"/>
      <c r="B27" s="34">
        <v>2</v>
      </c>
      <c r="C27" s="87"/>
      <c r="D27" s="29" t="s">
        <v>75</v>
      </c>
      <c r="E27" s="29" t="s">
        <v>115</v>
      </c>
      <c r="F27" s="31" t="s">
        <v>152</v>
      </c>
      <c r="G27" s="36" t="s">
        <v>188</v>
      </c>
      <c r="H27" s="90"/>
      <c r="I27" s="36" t="s">
        <v>222</v>
      </c>
      <c r="J27" s="36" t="s">
        <v>223</v>
      </c>
      <c r="K27" s="20">
        <v>40842</v>
      </c>
      <c r="L27" s="20">
        <v>40898</v>
      </c>
      <c r="M27" s="34">
        <v>214</v>
      </c>
      <c r="N27" s="25">
        <v>0.846</v>
      </c>
      <c r="O27" s="32">
        <f t="shared" si="2"/>
        <v>494</v>
      </c>
      <c r="P27" s="32">
        <f>192+46</f>
        <v>238</v>
      </c>
      <c r="Q27" s="37">
        <f>211+45</f>
        <v>256</v>
      </c>
    </row>
    <row r="28" spans="1:17" s="6" customFormat="1" ht="22.5">
      <c r="A28" s="97"/>
      <c r="B28" s="34">
        <v>3</v>
      </c>
      <c r="C28" s="87"/>
      <c r="D28" s="29" t="s">
        <v>76</v>
      </c>
      <c r="E28" s="29" t="s">
        <v>116</v>
      </c>
      <c r="F28" s="31" t="s">
        <v>153</v>
      </c>
      <c r="G28" s="36" t="s">
        <v>189</v>
      </c>
      <c r="H28" s="90"/>
      <c r="I28" s="36" t="s">
        <v>222</v>
      </c>
      <c r="J28" s="36" t="s">
        <v>223</v>
      </c>
      <c r="K28" s="20">
        <v>40842</v>
      </c>
      <c r="L28" s="20">
        <v>40897</v>
      </c>
      <c r="M28" s="34">
        <v>167</v>
      </c>
      <c r="N28" s="25">
        <v>0.811</v>
      </c>
      <c r="O28" s="32">
        <f t="shared" si="2"/>
        <v>249</v>
      </c>
      <c r="P28" s="32">
        <f>89+10</f>
        <v>99</v>
      </c>
      <c r="Q28" s="37">
        <f>138+12</f>
        <v>150</v>
      </c>
    </row>
    <row r="29" spans="1:17" s="6" customFormat="1" ht="13.5" thickBot="1">
      <c r="A29" s="98"/>
      <c r="B29" s="39">
        <v>4</v>
      </c>
      <c r="C29" s="88"/>
      <c r="D29" s="40" t="s">
        <v>77</v>
      </c>
      <c r="E29" s="40" t="s">
        <v>117</v>
      </c>
      <c r="F29" s="41" t="s">
        <v>154</v>
      </c>
      <c r="G29" s="52" t="s">
        <v>190</v>
      </c>
      <c r="H29" s="91"/>
      <c r="I29" s="42" t="s">
        <v>36</v>
      </c>
      <c r="J29" s="52" t="s">
        <v>223</v>
      </c>
      <c r="K29" s="43">
        <v>40809</v>
      </c>
      <c r="L29" s="43">
        <v>39876</v>
      </c>
      <c r="M29" s="39">
        <v>740</v>
      </c>
      <c r="N29" s="44">
        <v>0.895</v>
      </c>
      <c r="O29" s="67">
        <f t="shared" si="2"/>
        <v>1424</v>
      </c>
      <c r="P29" s="67">
        <v>764</v>
      </c>
      <c r="Q29" s="68">
        <v>660</v>
      </c>
    </row>
    <row r="30" spans="1:17" s="6" customFormat="1" ht="12.75">
      <c r="A30" s="78">
        <v>7</v>
      </c>
      <c r="B30" s="33">
        <v>1</v>
      </c>
      <c r="C30" s="81" t="s">
        <v>50</v>
      </c>
      <c r="D30" s="63" t="s">
        <v>78</v>
      </c>
      <c r="E30" s="63" t="s">
        <v>118</v>
      </c>
      <c r="F30" s="64" t="s">
        <v>155</v>
      </c>
      <c r="G30" s="35" t="s">
        <v>191</v>
      </c>
      <c r="H30" s="89" t="s">
        <v>226</v>
      </c>
      <c r="I30" s="35" t="s">
        <v>222</v>
      </c>
      <c r="J30" s="35" t="s">
        <v>223</v>
      </c>
      <c r="K30" s="17">
        <v>40841</v>
      </c>
      <c r="L30" s="17">
        <v>40857</v>
      </c>
      <c r="M30" s="33">
        <v>175</v>
      </c>
      <c r="N30" s="24">
        <v>1</v>
      </c>
      <c r="O30" s="50">
        <f t="shared" si="2"/>
        <v>427</v>
      </c>
      <c r="P30" s="50">
        <v>193</v>
      </c>
      <c r="Q30" s="51">
        <v>234</v>
      </c>
    </row>
    <row r="31" spans="1:17" s="6" customFormat="1" ht="12.75">
      <c r="A31" s="99"/>
      <c r="B31" s="34">
        <v>2</v>
      </c>
      <c r="C31" s="87"/>
      <c r="D31" s="29" t="s">
        <v>79</v>
      </c>
      <c r="E31" s="29" t="s">
        <v>119</v>
      </c>
      <c r="F31" s="31" t="s">
        <v>156</v>
      </c>
      <c r="G31" s="36" t="s">
        <v>192</v>
      </c>
      <c r="H31" s="90"/>
      <c r="I31" s="36" t="s">
        <v>222</v>
      </c>
      <c r="J31" s="36" t="s">
        <v>223</v>
      </c>
      <c r="K31" s="20">
        <v>40808</v>
      </c>
      <c r="L31" s="20">
        <v>39811</v>
      </c>
      <c r="M31" s="34">
        <v>230</v>
      </c>
      <c r="N31" s="25">
        <v>0.906</v>
      </c>
      <c r="O31" s="32">
        <f t="shared" si="2"/>
        <v>581</v>
      </c>
      <c r="P31" s="32">
        <v>248</v>
      </c>
      <c r="Q31" s="37">
        <v>333</v>
      </c>
    </row>
    <row r="32" spans="1:17" s="6" customFormat="1" ht="12.75">
      <c r="A32" s="99"/>
      <c r="B32" s="34">
        <v>3</v>
      </c>
      <c r="C32" s="87"/>
      <c r="D32" s="29" t="s">
        <v>80</v>
      </c>
      <c r="E32" s="29" t="s">
        <v>120</v>
      </c>
      <c r="F32" s="31" t="s">
        <v>157</v>
      </c>
      <c r="G32" s="36" t="s">
        <v>193</v>
      </c>
      <c r="H32" s="90"/>
      <c r="I32" s="23" t="s">
        <v>37</v>
      </c>
      <c r="J32" s="36" t="s">
        <v>223</v>
      </c>
      <c r="K32" s="20">
        <v>40808</v>
      </c>
      <c r="L32" s="20">
        <v>39807</v>
      </c>
      <c r="M32" s="34">
        <v>189</v>
      </c>
      <c r="N32" s="25">
        <v>0.818</v>
      </c>
      <c r="O32" s="32">
        <f t="shared" si="2"/>
        <v>475</v>
      </c>
      <c r="P32" s="32">
        <v>197</v>
      </c>
      <c r="Q32" s="37">
        <v>278</v>
      </c>
    </row>
    <row r="33" spans="1:17" s="6" customFormat="1" ht="13.5" thickBot="1">
      <c r="A33" s="100"/>
      <c r="B33" s="39">
        <v>4</v>
      </c>
      <c r="C33" s="88"/>
      <c r="D33" s="40" t="s">
        <v>81</v>
      </c>
      <c r="E33" s="40" t="s">
        <v>121</v>
      </c>
      <c r="F33" s="41" t="s">
        <v>158</v>
      </c>
      <c r="G33" s="52" t="s">
        <v>194</v>
      </c>
      <c r="H33" s="91"/>
      <c r="I33" s="52" t="s">
        <v>222</v>
      </c>
      <c r="J33" s="52" t="s">
        <v>223</v>
      </c>
      <c r="K33" s="43">
        <v>40841</v>
      </c>
      <c r="L33" s="43">
        <v>40879</v>
      </c>
      <c r="M33" s="39">
        <v>433</v>
      </c>
      <c r="N33" s="44">
        <v>1</v>
      </c>
      <c r="O33" s="45">
        <f t="shared" si="2"/>
        <v>1064</v>
      </c>
      <c r="P33" s="45">
        <v>474</v>
      </c>
      <c r="Q33" s="46">
        <v>590</v>
      </c>
    </row>
    <row r="34" spans="1:17" s="6" customFormat="1" ht="12.75">
      <c r="A34" s="84">
        <v>8</v>
      </c>
      <c r="B34" s="33">
        <v>1</v>
      </c>
      <c r="C34" s="81" t="s">
        <v>51</v>
      </c>
      <c r="D34" s="63" t="s">
        <v>82</v>
      </c>
      <c r="E34" s="63" t="s">
        <v>122</v>
      </c>
      <c r="F34" s="64" t="s">
        <v>159</v>
      </c>
      <c r="G34" s="35" t="s">
        <v>195</v>
      </c>
      <c r="H34" s="89" t="s">
        <v>227</v>
      </c>
      <c r="I34" s="22" t="s">
        <v>38</v>
      </c>
      <c r="J34" s="35" t="s">
        <v>223</v>
      </c>
      <c r="K34" s="17">
        <v>40883</v>
      </c>
      <c r="L34" s="17">
        <v>40927</v>
      </c>
      <c r="M34" s="33">
        <v>535</v>
      </c>
      <c r="N34" s="24">
        <v>0.811</v>
      </c>
      <c r="O34" s="50">
        <f t="shared" si="2"/>
        <v>1095</v>
      </c>
      <c r="P34" s="50">
        <f>357+96</f>
        <v>453</v>
      </c>
      <c r="Q34" s="51">
        <f>528+114</f>
        <v>642</v>
      </c>
    </row>
    <row r="35" spans="1:17" ht="12.75">
      <c r="A35" s="85"/>
      <c r="B35" s="34">
        <v>2</v>
      </c>
      <c r="C35" s="87"/>
      <c r="D35" s="29" t="s">
        <v>83</v>
      </c>
      <c r="E35" s="29" t="s">
        <v>123</v>
      </c>
      <c r="F35" s="31" t="s">
        <v>160</v>
      </c>
      <c r="G35" s="36" t="s">
        <v>196</v>
      </c>
      <c r="H35" s="90"/>
      <c r="I35" s="23" t="s">
        <v>39</v>
      </c>
      <c r="J35" s="36" t="s">
        <v>223</v>
      </c>
      <c r="K35" s="20">
        <v>40884</v>
      </c>
      <c r="L35" s="20">
        <v>40924</v>
      </c>
      <c r="M35" s="34">
        <v>229</v>
      </c>
      <c r="N35" s="25">
        <v>0.804</v>
      </c>
      <c r="O35" s="32">
        <f t="shared" si="2"/>
        <v>469</v>
      </c>
      <c r="P35" s="32">
        <v>232</v>
      </c>
      <c r="Q35" s="37">
        <v>237</v>
      </c>
    </row>
    <row r="36" spans="1:17" ht="12.75">
      <c r="A36" s="85"/>
      <c r="B36" s="34">
        <v>3</v>
      </c>
      <c r="C36" s="87"/>
      <c r="D36" s="29" t="s">
        <v>84</v>
      </c>
      <c r="E36" s="29" t="s">
        <v>124</v>
      </c>
      <c r="F36" s="31" t="s">
        <v>161</v>
      </c>
      <c r="G36" s="36" t="s">
        <v>197</v>
      </c>
      <c r="H36" s="90"/>
      <c r="I36" s="23" t="s">
        <v>40</v>
      </c>
      <c r="J36" s="36" t="s">
        <v>223</v>
      </c>
      <c r="K36" s="20">
        <v>40884</v>
      </c>
      <c r="L36" s="20">
        <v>40912</v>
      </c>
      <c r="M36" s="34">
        <v>437</v>
      </c>
      <c r="N36" s="25">
        <v>0.834</v>
      </c>
      <c r="O36" s="32">
        <f t="shared" si="2"/>
        <v>935</v>
      </c>
      <c r="P36" s="32">
        <f>327+69</f>
        <v>396</v>
      </c>
      <c r="Q36" s="37">
        <f>463+76</f>
        <v>539</v>
      </c>
    </row>
    <row r="37" spans="1:17" ht="13.5" thickBot="1">
      <c r="A37" s="86"/>
      <c r="B37" s="39">
        <v>4</v>
      </c>
      <c r="C37" s="88"/>
      <c r="D37" s="40" t="s">
        <v>85</v>
      </c>
      <c r="E37" s="40" t="s">
        <v>125</v>
      </c>
      <c r="F37" s="41" t="s">
        <v>162</v>
      </c>
      <c r="G37" s="52" t="s">
        <v>198</v>
      </c>
      <c r="H37" s="91"/>
      <c r="I37" s="42" t="s">
        <v>41</v>
      </c>
      <c r="J37" s="52" t="s">
        <v>223</v>
      </c>
      <c r="K37" s="43">
        <v>40883</v>
      </c>
      <c r="L37" s="43">
        <v>40925</v>
      </c>
      <c r="M37" s="39">
        <v>214</v>
      </c>
      <c r="N37" s="44">
        <v>0.843</v>
      </c>
      <c r="O37" s="45">
        <f t="shared" si="2"/>
        <v>382</v>
      </c>
      <c r="P37" s="45">
        <f>126+29</f>
        <v>155</v>
      </c>
      <c r="Q37" s="46">
        <f>187+40</f>
        <v>227</v>
      </c>
    </row>
    <row r="38" spans="4:17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3.5" thickBot="1">
      <c r="B39" s="92" t="s">
        <v>221</v>
      </c>
      <c r="C39" s="92"/>
      <c r="D39" s="9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5:17" ht="13.5" thickBo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9" thickBot="1">
      <c r="A41" s="47" t="s">
        <v>0</v>
      </c>
      <c r="B41" s="48"/>
      <c r="C41" s="48" t="s">
        <v>203</v>
      </c>
      <c r="D41" s="48" t="s">
        <v>204</v>
      </c>
      <c r="E41" s="48" t="s">
        <v>205</v>
      </c>
      <c r="F41" s="48" t="s">
        <v>206</v>
      </c>
      <c r="G41" s="48" t="s">
        <v>207</v>
      </c>
      <c r="H41" s="48" t="s">
        <v>208</v>
      </c>
      <c r="I41" s="48" t="s">
        <v>209</v>
      </c>
      <c r="J41" s="48" t="s">
        <v>210</v>
      </c>
      <c r="K41" s="48" t="s">
        <v>211</v>
      </c>
      <c r="L41" s="48" t="s">
        <v>212</v>
      </c>
      <c r="M41" s="48" t="s">
        <v>213</v>
      </c>
      <c r="N41" s="48" t="s">
        <v>214</v>
      </c>
      <c r="O41" s="48" t="s">
        <v>215</v>
      </c>
      <c r="P41" s="48" t="s">
        <v>216</v>
      </c>
      <c r="Q41" s="49" t="s">
        <v>217</v>
      </c>
    </row>
    <row r="42" spans="1:17" ht="12.75">
      <c r="A42" s="93">
        <v>1</v>
      </c>
      <c r="B42" s="33">
        <v>1</v>
      </c>
      <c r="C42" s="81" t="s">
        <v>52</v>
      </c>
      <c r="D42" s="18" t="s">
        <v>86</v>
      </c>
      <c r="E42" s="18" t="s">
        <v>126</v>
      </c>
      <c r="F42" s="35" t="s">
        <v>163</v>
      </c>
      <c r="G42" s="35" t="s">
        <v>199</v>
      </c>
      <c r="H42" s="33" t="s">
        <v>30</v>
      </c>
      <c r="I42" s="35" t="s">
        <v>222</v>
      </c>
      <c r="J42" s="35" t="s">
        <v>223</v>
      </c>
      <c r="K42" s="69">
        <v>41067</v>
      </c>
      <c r="L42" s="69">
        <v>41087</v>
      </c>
      <c r="M42" s="33">
        <v>147</v>
      </c>
      <c r="N42" s="14">
        <v>1</v>
      </c>
      <c r="O42" s="33">
        <v>96</v>
      </c>
      <c r="P42" s="33">
        <v>23</v>
      </c>
      <c r="Q42" s="70">
        <v>73</v>
      </c>
    </row>
    <row r="43" spans="1:17" ht="12.75">
      <c r="A43" s="94"/>
      <c r="B43" s="34">
        <v>2</v>
      </c>
      <c r="C43" s="82"/>
      <c r="D43" s="16" t="s">
        <v>87</v>
      </c>
      <c r="E43" s="16" t="s">
        <v>127</v>
      </c>
      <c r="F43" s="36" t="s">
        <v>164</v>
      </c>
      <c r="G43" s="36" t="s">
        <v>200</v>
      </c>
      <c r="H43" s="27" t="s">
        <v>31</v>
      </c>
      <c r="I43" s="36" t="s">
        <v>222</v>
      </c>
      <c r="J43" s="36" t="s">
        <v>223</v>
      </c>
      <c r="K43" s="28">
        <v>41074</v>
      </c>
      <c r="L43" s="28">
        <v>41141</v>
      </c>
      <c r="M43" s="13">
        <v>68</v>
      </c>
      <c r="N43" s="26">
        <v>0.8292</v>
      </c>
      <c r="O43" s="13">
        <v>68</v>
      </c>
      <c r="P43" s="13">
        <v>29</v>
      </c>
      <c r="Q43" s="71">
        <v>39</v>
      </c>
    </row>
    <row r="44" spans="1:17" ht="12.75">
      <c r="A44" s="94"/>
      <c r="B44" s="34">
        <v>3</v>
      </c>
      <c r="C44" s="82"/>
      <c r="D44" s="16" t="s">
        <v>88</v>
      </c>
      <c r="E44" s="16" t="s">
        <v>128</v>
      </c>
      <c r="F44" s="36" t="s">
        <v>165</v>
      </c>
      <c r="G44" s="36" t="s">
        <v>201</v>
      </c>
      <c r="H44" s="27" t="s">
        <v>32</v>
      </c>
      <c r="I44" s="36" t="s">
        <v>222</v>
      </c>
      <c r="J44" s="36" t="s">
        <v>223</v>
      </c>
      <c r="K44" s="28">
        <v>41074</v>
      </c>
      <c r="L44" s="28">
        <v>41106</v>
      </c>
      <c r="M44" s="34">
        <v>730</v>
      </c>
      <c r="N44" s="25">
        <v>0.8528</v>
      </c>
      <c r="O44" s="34">
        <v>139</v>
      </c>
      <c r="P44" s="34">
        <v>62</v>
      </c>
      <c r="Q44" s="38">
        <v>77</v>
      </c>
    </row>
    <row r="45" spans="1:17" ht="13.5" thickBot="1">
      <c r="A45" s="95"/>
      <c r="B45" s="39">
        <v>4</v>
      </c>
      <c r="C45" s="83"/>
      <c r="D45" s="53" t="s">
        <v>89</v>
      </c>
      <c r="E45" s="53" t="s">
        <v>129</v>
      </c>
      <c r="F45" s="52" t="s">
        <v>166</v>
      </c>
      <c r="G45" s="52" t="s">
        <v>202</v>
      </c>
      <c r="H45" s="72" t="s">
        <v>33</v>
      </c>
      <c r="I45" s="52" t="s">
        <v>222</v>
      </c>
      <c r="J45" s="52" t="s">
        <v>223</v>
      </c>
      <c r="K45" s="73">
        <v>41067</v>
      </c>
      <c r="L45" s="73">
        <v>41110</v>
      </c>
      <c r="M45" s="39">
        <v>130</v>
      </c>
      <c r="N45" s="44">
        <v>0.942</v>
      </c>
      <c r="O45" s="39">
        <v>63</v>
      </c>
      <c r="P45" s="39">
        <v>32</v>
      </c>
      <c r="Q45" s="62">
        <v>31</v>
      </c>
    </row>
    <row r="46" spans="1:17" ht="12.75">
      <c r="A46" s="78">
        <v>2</v>
      </c>
      <c r="B46" s="33">
        <v>1</v>
      </c>
      <c r="C46" s="81" t="s">
        <v>53</v>
      </c>
      <c r="D46" s="74" t="s">
        <v>90</v>
      </c>
      <c r="E46" s="63" t="s">
        <v>130</v>
      </c>
      <c r="F46" s="33"/>
      <c r="G46" s="33"/>
      <c r="H46" s="75"/>
      <c r="I46" s="33"/>
      <c r="J46" s="33"/>
      <c r="K46" s="17"/>
      <c r="L46" s="17"/>
      <c r="M46" s="33"/>
      <c r="N46" s="14"/>
      <c r="O46" s="33"/>
      <c r="P46" s="33"/>
      <c r="Q46" s="70"/>
    </row>
    <row r="47" spans="1:17" ht="12.75">
      <c r="A47" s="79"/>
      <c r="B47" s="34">
        <v>2</v>
      </c>
      <c r="C47" s="82"/>
      <c r="D47" s="30" t="s">
        <v>91</v>
      </c>
      <c r="E47" s="29" t="s">
        <v>131</v>
      </c>
      <c r="F47" s="34"/>
      <c r="G47" s="34"/>
      <c r="H47" s="34"/>
      <c r="I47" s="34"/>
      <c r="J47" s="34"/>
      <c r="K47" s="20"/>
      <c r="L47" s="20"/>
      <c r="M47" s="34"/>
      <c r="N47" s="11"/>
      <c r="O47" s="34"/>
      <c r="P47" s="34"/>
      <c r="Q47" s="38"/>
    </row>
    <row r="48" spans="1:17" ht="12.75">
      <c r="A48" s="79"/>
      <c r="B48" s="34">
        <v>3</v>
      </c>
      <c r="C48" s="82"/>
      <c r="D48" s="30" t="s">
        <v>92</v>
      </c>
      <c r="E48" s="29" t="s">
        <v>132</v>
      </c>
      <c r="F48" s="34"/>
      <c r="G48" s="34"/>
      <c r="H48" s="34"/>
      <c r="I48" s="34"/>
      <c r="J48" s="34"/>
      <c r="K48" s="20"/>
      <c r="L48" s="20"/>
      <c r="M48" s="34"/>
      <c r="N48" s="11"/>
      <c r="O48" s="34"/>
      <c r="P48" s="34"/>
      <c r="Q48" s="38"/>
    </row>
    <row r="49" spans="1:17" ht="13.5" thickBot="1">
      <c r="A49" s="80"/>
      <c r="B49" s="39">
        <v>4</v>
      </c>
      <c r="C49" s="83"/>
      <c r="D49" s="76" t="s">
        <v>93</v>
      </c>
      <c r="E49" s="40" t="s">
        <v>133</v>
      </c>
      <c r="F49" s="39"/>
      <c r="G49" s="39"/>
      <c r="H49" s="39"/>
      <c r="I49" s="39"/>
      <c r="J49" s="39"/>
      <c r="K49" s="43"/>
      <c r="L49" s="43"/>
      <c r="M49" s="39"/>
      <c r="N49" s="77"/>
      <c r="O49" s="39"/>
      <c r="P49" s="39"/>
      <c r="Q49" s="62"/>
    </row>
  </sheetData>
  <sheetProtection/>
  <mergeCells count="27">
    <mergeCell ref="A1:Q1"/>
    <mergeCell ref="A2:Q2"/>
    <mergeCell ref="A6:A9"/>
    <mergeCell ref="C6:C9"/>
    <mergeCell ref="A10:A13"/>
    <mergeCell ref="C10:C13"/>
    <mergeCell ref="A14:A17"/>
    <mergeCell ref="C14:C17"/>
    <mergeCell ref="A18:A21"/>
    <mergeCell ref="C18:C21"/>
    <mergeCell ref="A22:A25"/>
    <mergeCell ref="C22:C25"/>
    <mergeCell ref="H22:H25"/>
    <mergeCell ref="A26:A29"/>
    <mergeCell ref="C26:C29"/>
    <mergeCell ref="H26:H29"/>
    <mergeCell ref="A30:A33"/>
    <mergeCell ref="C30:C33"/>
    <mergeCell ref="H30:H33"/>
    <mergeCell ref="A46:A49"/>
    <mergeCell ref="C46:C49"/>
    <mergeCell ref="A34:A37"/>
    <mergeCell ref="C34:C37"/>
    <mergeCell ref="H34:H37"/>
    <mergeCell ref="B39:D39"/>
    <mergeCell ref="A42:A45"/>
    <mergeCell ref="C42:C45"/>
  </mergeCells>
  <hyperlinks>
    <hyperlink ref="I6" r:id="rId1" display="ms-rada@i.ua"/>
    <hyperlink ref="I7" r:id="rId2" display="aibilous@i.ua"/>
    <hyperlink ref="I8" r:id="rId3" display="nvk_radosch@mail.ru"/>
    <hyperlink ref="I9" r:id="rId4" display="kravchukv@inbox.ru"/>
    <hyperlink ref="I11" r:id="rId5" display="vjazosh@i.ua"/>
    <hyperlink ref="I12" r:id="rId6" display="nadja-shevchuk00@rambler.ru"/>
    <hyperlink ref="I13" r:id="rId7" display="pererosle_12@ukr.net"/>
    <hyperlink ref="I14" r:id="rId8" display="bojokalla@rambler.ru"/>
    <hyperlink ref="I15" r:id="rId9" display="ilonafialka@mail.ru"/>
    <hyperlink ref="I16" r:id="rId10" display="kalusik-shkola@rambler.ru"/>
    <hyperlink ref="I17" r:id="rId11" display="zinnvk@rambler.ru"/>
    <hyperlink ref="I18" r:id="rId12" display="DrRoma@yandex.ru"/>
    <hyperlink ref="I19" r:id="rId13" display="ya.rambler762@yandex.ua"/>
    <hyperlink ref="I20" r:id="rId14" display="nishchun_natalia@i.ua"/>
    <hyperlink ref="I24" r:id="rId15" display="inna-vitrak@ukr.net"/>
    <hyperlink ref="I22" r:id="rId16" display="aniagv@mail.ru"/>
    <hyperlink ref="I35" r:id="rId17" display="berezivska.shkola@yandex.ua"/>
    <hyperlink ref="I32" r:id="rId18" display="volosskee@i.ua"/>
    <hyperlink ref="I34" r:id="rId19" display="Olexandr-m@mail.ru"/>
    <hyperlink ref="I29" r:id="rId20" display="overgar@i.ua"/>
    <hyperlink ref="I36" r:id="rId21" display="Valentinaa_Slobodian@mail.ru"/>
    <hyperlink ref="I23" r:id="rId22" display="fedorivka@edu.km.kr.ua"/>
    <hyperlink ref="I26" r:id="rId23" display="ninagolub76@mail.ru"/>
    <hyperlink ref="I37" r:id="rId24" display="pantelimonow@yandex.ua"/>
  </hyperlinks>
  <printOptions/>
  <pageMargins left="0.7" right="0.7" top="0.75" bottom="0.75" header="0.3" footer="0.3"/>
  <pageSetup orientation="portrait" paperSize="9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2013-04-22T14:33:06Z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